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grupolasante-my.sharepoint.com/personal/javier_aponte_pharmetiquelabs_com/Documents/"/>
    </mc:Choice>
  </mc:AlternateContent>
  <xr:revisionPtr revIDLastSave="116" documentId="11_275748473EAA8584400AF4E5879A8EC2D9298940" xr6:coauthVersionLast="47" xr6:coauthVersionMax="47" xr10:uidLastSave="{174076C1-4D79-48F7-B320-D324953ACB23}"/>
  <bookViews>
    <workbookView xWindow="-120" yWindow="-120" windowWidth="20730" windowHeight="11160" firstSheet="6" activeTab="8" xr2:uid="{00000000-000D-0000-FFFF-FFFF00000000}"/>
  </bookViews>
  <sheets>
    <sheet name="LM PT" sheetId="2" state="hidden" r:id="rId1"/>
    <sheet name="LM MP" sheetId="3" state="hidden" r:id="rId2"/>
    <sheet name="L ORD" sheetId="4" state="hidden" r:id="rId3"/>
    <sheet name="LISTAS" sheetId="5" state="hidden" r:id="rId4"/>
    <sheet name="INFORMACIÓN" sheetId="6" state="hidden" r:id="rId5"/>
    <sheet name="LM MP ADECUADO" sheetId="8" state="hidden" r:id="rId6"/>
    <sheet name="DEMO" sheetId="10" r:id="rId7"/>
    <sheet name="LM ADECUADO" sheetId="7" state="hidden" r:id="rId8"/>
    <sheet name="TABLA LM" sheetId="1" r:id="rId9"/>
  </sheets>
  <definedNames>
    <definedName name="_xlnm._FilterDatabase" localSheetId="2" hidden="1">'L ORD'!$A$1:$H$445</definedName>
    <definedName name="_xlnm._FilterDatabase" localSheetId="7" hidden="1">'LM ADECUADO'!$B$1:$L$891</definedName>
    <definedName name="_xlnm._FilterDatabase" localSheetId="1" hidden="1">'LM MP'!$A$1:$D$27</definedName>
    <definedName name="_xlnm._FilterDatabase" localSheetId="5" hidden="1">'LM MP ADECUADO'!$A$1:$D$27</definedName>
    <definedName name="_xlnm._FilterDatabase" localSheetId="0" hidden="1">'LM PT'!$B$1:$L$891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11" i="1" s="1"/>
  <c r="J11" i="1" l="1"/>
  <c r="N11" i="1"/>
  <c r="I34" i="10" l="1"/>
  <c r="I33" i="10"/>
  <c r="I23" i="10"/>
  <c r="J6" i="10"/>
  <c r="I13" i="10"/>
  <c r="C24" i="10"/>
  <c r="C25" i="10"/>
  <c r="C26" i="10"/>
  <c r="C27" i="10"/>
  <c r="C28" i="10"/>
  <c r="C29" i="10"/>
  <c r="C30" i="10"/>
  <c r="C31" i="10"/>
  <c r="C23" i="10"/>
  <c r="I24" i="10" s="1"/>
  <c r="C14" i="10"/>
  <c r="C15" i="10"/>
  <c r="C16" i="10"/>
  <c r="C17" i="10"/>
  <c r="C18" i="10"/>
  <c r="C19" i="10"/>
  <c r="C20" i="10"/>
  <c r="C21" i="10"/>
  <c r="C13" i="10"/>
  <c r="I14" i="10" s="1"/>
  <c r="M34" i="10" l="1"/>
  <c r="I20" i="10"/>
  <c r="J15" i="10"/>
  <c r="J14" i="10"/>
  <c r="I21" i="10" s="1"/>
  <c r="I17" i="10"/>
  <c r="L34" i="10"/>
  <c r="J25" i="10"/>
  <c r="J24" i="10"/>
  <c r="I31" i="10" s="1"/>
  <c r="I38" i="10"/>
  <c r="L33" i="10"/>
  <c r="M33" i="10"/>
  <c r="J35" i="10"/>
  <c r="J34" i="10"/>
  <c r="I39" i="10"/>
  <c r="M793" i="7"/>
  <c r="M784" i="7"/>
  <c r="M775" i="7"/>
  <c r="I37" i="10" l="1"/>
  <c r="I41" i="10"/>
  <c r="I27" i="10"/>
  <c r="I25" i="10"/>
  <c r="K25" i="10"/>
  <c r="I16" i="10"/>
  <c r="I36" i="10"/>
  <c r="I35" i="10"/>
  <c r="K35" i="10"/>
  <c r="I26" i="10"/>
  <c r="I30" i="10"/>
  <c r="I19" i="10"/>
  <c r="I18" i="10"/>
  <c r="I29" i="10"/>
  <c r="I40" i="10"/>
  <c r="I28" i="10"/>
  <c r="K15" i="10"/>
  <c r="I15" i="10" s="1"/>
  <c r="M552" i="7"/>
  <c r="M631" i="7"/>
  <c r="M543" i="7" l="1"/>
  <c r="M534" i="7"/>
  <c r="M525" i="7"/>
  <c r="M516" i="7"/>
  <c r="M507" i="7"/>
  <c r="M498" i="7"/>
  <c r="M883" i="7" l="1"/>
  <c r="M874" i="7"/>
  <c r="M866" i="7"/>
  <c r="M858" i="7"/>
  <c r="M849" i="7"/>
  <c r="M841" i="7"/>
  <c r="M833" i="7"/>
  <c r="M825" i="7"/>
  <c r="M353" i="7"/>
  <c r="M345" i="7"/>
  <c r="M336" i="7"/>
  <c r="M328" i="7"/>
  <c r="M329" i="7"/>
  <c r="L332" i="7" s="1"/>
  <c r="M320" i="7"/>
  <c r="M55" i="7"/>
  <c r="M47" i="7"/>
  <c r="M39" i="7"/>
  <c r="M31" i="7"/>
  <c r="M23" i="7"/>
  <c r="M427" i="7"/>
  <c r="M419" i="7"/>
  <c r="M411" i="7"/>
  <c r="M402" i="7"/>
  <c r="M394" i="7"/>
  <c r="M386" i="7"/>
  <c r="M767" i="7"/>
  <c r="M759" i="7"/>
  <c r="M623" i="7"/>
  <c r="M614" i="7"/>
  <c r="M605" i="7"/>
  <c r="M596" i="7"/>
  <c r="M569" i="7"/>
  <c r="M560" i="7"/>
  <c r="M15" i="7"/>
  <c r="M9" i="7"/>
  <c r="M2" i="7"/>
  <c r="L331" i="7" l="1"/>
  <c r="L335" i="7"/>
  <c r="L334" i="7"/>
  <c r="L333" i="7"/>
  <c r="M114" i="7"/>
  <c r="M109" i="7"/>
  <c r="M64" i="7"/>
  <c r="M56" i="7"/>
  <c r="M48" i="7"/>
  <c r="M40" i="7"/>
  <c r="M32" i="7"/>
  <c r="M24" i="7"/>
  <c r="M16" i="7"/>
  <c r="M10" i="7"/>
  <c r="M3" i="7"/>
  <c r="M144" i="7"/>
  <c r="M152" i="7"/>
  <c r="M159" i="7"/>
  <c r="M165" i="7"/>
  <c r="M171" i="7"/>
  <c r="M178" i="7"/>
  <c r="M185" i="7"/>
  <c r="M192" i="7"/>
  <c r="M198" i="7"/>
  <c r="M205" i="7"/>
  <c r="M213" i="7"/>
  <c r="M221" i="7"/>
  <c r="M229" i="7"/>
  <c r="M237" i="7"/>
  <c r="M245" i="7"/>
  <c r="M253" i="7"/>
  <c r="M260" i="7"/>
  <c r="M266" i="7"/>
  <c r="M272" i="7"/>
  <c r="M279" i="7"/>
  <c r="M286" i="7"/>
  <c r="M293" i="7"/>
  <c r="M299" i="7"/>
  <c r="M298" i="7"/>
  <c r="M302" i="7"/>
  <c r="M304" i="7"/>
  <c r="M312" i="7"/>
  <c r="M321" i="7"/>
  <c r="M337" i="7"/>
  <c r="M346" i="7"/>
  <c r="M354" i="7"/>
  <c r="M363" i="7"/>
  <c r="M368" i="7"/>
  <c r="M374" i="7"/>
  <c r="M382" i="7"/>
  <c r="M387" i="7"/>
  <c r="M395" i="7"/>
  <c r="M403" i="7"/>
  <c r="M412" i="7"/>
  <c r="M420" i="7"/>
  <c r="M428" i="7"/>
  <c r="M435" i="7"/>
  <c r="M444" i="7"/>
  <c r="M453" i="7"/>
  <c r="L434" i="7" l="1"/>
  <c r="L431" i="7"/>
  <c r="L430" i="7"/>
  <c r="L432" i="7"/>
  <c r="L433" i="7"/>
  <c r="L28" i="7"/>
  <c r="L26" i="7"/>
  <c r="L29" i="7"/>
  <c r="L30" i="7"/>
  <c r="L27" i="7"/>
  <c r="L425" i="7"/>
  <c r="L426" i="7"/>
  <c r="L424" i="7"/>
  <c r="L423" i="7"/>
  <c r="L422" i="7"/>
  <c r="L391" i="7"/>
  <c r="L389" i="7"/>
  <c r="L392" i="7"/>
  <c r="L390" i="7"/>
  <c r="L393" i="7"/>
  <c r="L327" i="7"/>
  <c r="L324" i="7"/>
  <c r="L323" i="7"/>
  <c r="L326" i="7"/>
  <c r="L325" i="7"/>
  <c r="L37" i="7"/>
  <c r="L38" i="7"/>
  <c r="L35" i="7"/>
  <c r="L34" i="7"/>
  <c r="L36" i="7"/>
  <c r="L418" i="7"/>
  <c r="L417" i="7"/>
  <c r="L415" i="7"/>
  <c r="L414" i="7"/>
  <c r="L416" i="7"/>
  <c r="L360" i="7"/>
  <c r="L357" i="7"/>
  <c r="L356" i="7"/>
  <c r="L358" i="7"/>
  <c r="L359" i="7"/>
  <c r="L46" i="7"/>
  <c r="L45" i="7"/>
  <c r="L43" i="7"/>
  <c r="L42" i="7"/>
  <c r="L44" i="7"/>
  <c r="L401" i="7"/>
  <c r="L400" i="7"/>
  <c r="L398" i="7"/>
  <c r="L397" i="7"/>
  <c r="L399" i="7"/>
  <c r="L340" i="7"/>
  <c r="L339" i="7"/>
  <c r="L341" i="7"/>
  <c r="L342" i="7"/>
  <c r="L343" i="7"/>
  <c r="L60" i="7"/>
  <c r="L61" i="7"/>
  <c r="L58" i="7"/>
  <c r="L62" i="7"/>
  <c r="L59" i="7"/>
  <c r="L7" i="7"/>
  <c r="L6" i="7"/>
  <c r="L8" i="7"/>
  <c r="L5" i="7"/>
  <c r="L408" i="7"/>
  <c r="L409" i="7"/>
  <c r="L407" i="7"/>
  <c r="L406" i="7"/>
  <c r="L405" i="7"/>
  <c r="L350" i="7"/>
  <c r="L348" i="7"/>
  <c r="L351" i="7"/>
  <c r="L349" i="7"/>
  <c r="L352" i="7"/>
  <c r="L51" i="7"/>
  <c r="L50" i="7"/>
  <c r="L52" i="7"/>
  <c r="L53" i="7"/>
  <c r="L54" i="7"/>
  <c r="M463" i="7"/>
  <c r="M468" i="7"/>
  <c r="M473" i="7"/>
  <c r="M479" i="7"/>
  <c r="M494" i="7"/>
  <c r="M499" i="7"/>
  <c r="M508" i="7"/>
  <c r="M517" i="7"/>
  <c r="L519" i="7" s="1"/>
  <c r="M526" i="7"/>
  <c r="M535" i="7"/>
  <c r="M544" i="7"/>
  <c r="M553" i="7"/>
  <c r="M561" i="7"/>
  <c r="M570" i="7"/>
  <c r="M579" i="7"/>
  <c r="M588" i="7"/>
  <c r="M597" i="7"/>
  <c r="M606" i="7"/>
  <c r="M615" i="7"/>
  <c r="M624" i="7"/>
  <c r="M640" i="7"/>
  <c r="M649" i="7"/>
  <c r="M658" i="7"/>
  <c r="M664" i="7"/>
  <c r="M670" i="7"/>
  <c r="M675" i="7"/>
  <c r="M683" i="7"/>
  <c r="M690" i="7"/>
  <c r="M698" i="7"/>
  <c r="M704" i="7"/>
  <c r="M709" i="7"/>
  <c r="M715" i="7"/>
  <c r="M720" i="7"/>
  <c r="M726" i="7"/>
  <c r="M735" i="7"/>
  <c r="M743" i="7"/>
  <c r="M751" i="7"/>
  <c r="M760" i="7"/>
  <c r="M768" i="7"/>
  <c r="M776" i="7"/>
  <c r="M785" i="7"/>
  <c r="M794" i="7"/>
  <c r="M819" i="7"/>
  <c r="M826" i="7"/>
  <c r="M834" i="7"/>
  <c r="M842" i="7"/>
  <c r="M850" i="7"/>
  <c r="L862" i="7"/>
  <c r="L863" i="7"/>
  <c r="L864" i="7"/>
  <c r="L865" i="7"/>
  <c r="L861" i="7"/>
  <c r="L791" i="7" l="1"/>
  <c r="L788" i="7"/>
  <c r="L787" i="7"/>
  <c r="L790" i="7"/>
  <c r="L792" i="7"/>
  <c r="L789" i="7"/>
  <c r="L600" i="7"/>
  <c r="L604" i="7"/>
  <c r="L603" i="7"/>
  <c r="L601" i="7"/>
  <c r="L599" i="7"/>
  <c r="L602" i="7"/>
  <c r="L830" i="7"/>
  <c r="L829" i="7"/>
  <c r="L831" i="7"/>
  <c r="L832" i="7"/>
  <c r="L828" i="7"/>
  <c r="L853" i="7"/>
  <c r="L857" i="7"/>
  <c r="L854" i="7"/>
  <c r="L852" i="7"/>
  <c r="L856" i="7"/>
  <c r="L855" i="7"/>
  <c r="L774" i="7"/>
  <c r="L771" i="7"/>
  <c r="L770" i="7"/>
  <c r="L773" i="7"/>
  <c r="L772" i="7"/>
  <c r="L514" i="7"/>
  <c r="L515" i="7"/>
  <c r="L513" i="7"/>
  <c r="L511" i="7"/>
  <c r="L512" i="7"/>
  <c r="L510" i="7"/>
  <c r="L838" i="7"/>
  <c r="L839" i="7"/>
  <c r="L840" i="7"/>
  <c r="L837" i="7"/>
  <c r="L836" i="7"/>
  <c r="L779" i="7"/>
  <c r="L783" i="7"/>
  <c r="L780" i="7"/>
  <c r="L778" i="7"/>
  <c r="L781" i="7"/>
  <c r="L782" i="7"/>
  <c r="L847" i="7"/>
  <c r="L846" i="7"/>
  <c r="L848" i="7"/>
  <c r="L845" i="7"/>
  <c r="L844" i="7"/>
  <c r="L799" i="7"/>
  <c r="L800" i="7"/>
  <c r="L801" i="7"/>
  <c r="L798" i="7"/>
  <c r="L797" i="7"/>
  <c r="L796" i="7"/>
  <c r="L764" i="7"/>
  <c r="L763" i="7"/>
  <c r="L765" i="7"/>
  <c r="L766" i="7"/>
  <c r="L762" i="7"/>
  <c r="L502" i="7"/>
  <c r="L506" i="7"/>
  <c r="L503" i="7"/>
  <c r="L501" i="7"/>
  <c r="L504" i="7"/>
  <c r="L505" i="7"/>
  <c r="L870" i="7"/>
  <c r="L871" i="7"/>
  <c r="L872" i="7"/>
  <c r="L873" i="7"/>
  <c r="L869" i="7"/>
  <c r="L878" i="7"/>
  <c r="L879" i="7"/>
  <c r="L880" i="7"/>
  <c r="L881" i="7"/>
  <c r="L882" i="7"/>
  <c r="L877" i="7"/>
  <c r="L887" i="7" l="1"/>
  <c r="L888" i="7"/>
  <c r="L889" i="7"/>
  <c r="L890" i="7"/>
  <c r="L886" i="7"/>
  <c r="L678" i="7" l="1"/>
  <c r="L679" i="7"/>
  <c r="L680" i="7"/>
  <c r="L681" i="7"/>
  <c r="L682" i="7"/>
  <c r="L677" i="7"/>
  <c r="L673" i="7"/>
  <c r="L672" i="7"/>
  <c r="L667" i="7" l="1"/>
  <c r="L668" i="7"/>
  <c r="L666" i="7"/>
  <c r="L661" i="7"/>
  <c r="L662" i="7"/>
  <c r="L660" i="7"/>
  <c r="L652" i="7"/>
  <c r="L653" i="7"/>
  <c r="L654" i="7"/>
  <c r="L655" i="7"/>
  <c r="L656" i="7"/>
  <c r="L651" i="7"/>
  <c r="L643" i="7"/>
  <c r="L644" i="7"/>
  <c r="L645" i="7"/>
  <c r="L646" i="7"/>
  <c r="L647" i="7"/>
  <c r="L642" i="7"/>
  <c r="L627" i="7" l="1"/>
  <c r="L628" i="7"/>
  <c r="L629" i="7"/>
  <c r="L630" i="7"/>
  <c r="L626" i="7"/>
  <c r="L609" i="7"/>
  <c r="L610" i="7"/>
  <c r="L611" i="7"/>
  <c r="L612" i="7"/>
  <c r="L613" i="7"/>
  <c r="L608" i="7"/>
  <c r="L564" i="7"/>
  <c r="L565" i="7"/>
  <c r="L566" i="7"/>
  <c r="L567" i="7"/>
  <c r="L568" i="7"/>
  <c r="L563" i="7"/>
  <c r="N44" i="1" l="1"/>
  <c r="L582" i="7" l="1"/>
  <c r="L583" i="7"/>
  <c r="L584" i="7"/>
  <c r="L585" i="7"/>
  <c r="L586" i="7"/>
  <c r="L581" i="7"/>
  <c r="F891" i="7"/>
  <c r="A891" i="7"/>
  <c r="F890" i="7"/>
  <c r="A890" i="7"/>
  <c r="F889" i="7"/>
  <c r="A889" i="7"/>
  <c r="F888" i="7"/>
  <c r="A888" i="7"/>
  <c r="F887" i="7"/>
  <c r="A887" i="7"/>
  <c r="F886" i="7"/>
  <c r="A886" i="7"/>
  <c r="F885" i="7"/>
  <c r="A885" i="7"/>
  <c r="F884" i="7"/>
  <c r="A884" i="7"/>
  <c r="F883" i="7"/>
  <c r="A883" i="7"/>
  <c r="F882" i="7"/>
  <c r="A882" i="7"/>
  <c r="F881" i="7"/>
  <c r="A881" i="7"/>
  <c r="F880" i="7"/>
  <c r="A880" i="7"/>
  <c r="F879" i="7"/>
  <c r="A879" i="7"/>
  <c r="F878" i="7"/>
  <c r="A878" i="7"/>
  <c r="F877" i="7"/>
  <c r="A877" i="7"/>
  <c r="F876" i="7"/>
  <c r="A876" i="7"/>
  <c r="F875" i="7"/>
  <c r="A875" i="7"/>
  <c r="F874" i="7"/>
  <c r="A874" i="7"/>
  <c r="F873" i="7"/>
  <c r="A873" i="7"/>
  <c r="F872" i="7"/>
  <c r="A872" i="7"/>
  <c r="F871" i="7"/>
  <c r="A871" i="7"/>
  <c r="F870" i="7"/>
  <c r="A870" i="7"/>
  <c r="F869" i="7"/>
  <c r="A869" i="7"/>
  <c r="F868" i="7"/>
  <c r="A868" i="7"/>
  <c r="F867" i="7"/>
  <c r="A867" i="7"/>
  <c r="F866" i="7"/>
  <c r="A866" i="7"/>
  <c r="F865" i="7"/>
  <c r="A865" i="7"/>
  <c r="F864" i="7"/>
  <c r="A864" i="7"/>
  <c r="F863" i="7"/>
  <c r="A863" i="7"/>
  <c r="F862" i="7"/>
  <c r="A862" i="7"/>
  <c r="F861" i="7"/>
  <c r="A861" i="7"/>
  <c r="F860" i="7"/>
  <c r="A860" i="7"/>
  <c r="F859" i="7"/>
  <c r="A859" i="7"/>
  <c r="F858" i="7"/>
  <c r="A858" i="7"/>
  <c r="F857" i="7"/>
  <c r="A857" i="7"/>
  <c r="F856" i="7"/>
  <c r="A856" i="7"/>
  <c r="F855" i="7"/>
  <c r="A855" i="7"/>
  <c r="F854" i="7"/>
  <c r="A854" i="7"/>
  <c r="F853" i="7"/>
  <c r="A853" i="7"/>
  <c r="F852" i="7"/>
  <c r="A852" i="7"/>
  <c r="F851" i="7"/>
  <c r="A851" i="7"/>
  <c r="F850" i="7"/>
  <c r="A850" i="7"/>
  <c r="F849" i="7"/>
  <c r="A849" i="7"/>
  <c r="F848" i="7"/>
  <c r="A848" i="7"/>
  <c r="F847" i="7"/>
  <c r="A847" i="7"/>
  <c r="F846" i="7"/>
  <c r="A846" i="7"/>
  <c r="F845" i="7"/>
  <c r="A845" i="7"/>
  <c r="F844" i="7"/>
  <c r="A844" i="7"/>
  <c r="F843" i="7"/>
  <c r="A843" i="7"/>
  <c r="F842" i="7"/>
  <c r="A842" i="7"/>
  <c r="F841" i="7"/>
  <c r="A841" i="7"/>
  <c r="F840" i="7"/>
  <c r="A840" i="7"/>
  <c r="F839" i="7"/>
  <c r="A839" i="7"/>
  <c r="F838" i="7"/>
  <c r="A838" i="7"/>
  <c r="F837" i="7"/>
  <c r="A837" i="7"/>
  <c r="F836" i="7"/>
  <c r="A836" i="7"/>
  <c r="F835" i="7"/>
  <c r="A835" i="7"/>
  <c r="F834" i="7"/>
  <c r="A834" i="7"/>
  <c r="F833" i="7"/>
  <c r="A833" i="7"/>
  <c r="F832" i="7"/>
  <c r="A832" i="7"/>
  <c r="F831" i="7"/>
  <c r="A831" i="7"/>
  <c r="F830" i="7"/>
  <c r="A830" i="7"/>
  <c r="F829" i="7"/>
  <c r="A829" i="7"/>
  <c r="F828" i="7"/>
  <c r="A828" i="7"/>
  <c r="F827" i="7"/>
  <c r="A827" i="7"/>
  <c r="F826" i="7"/>
  <c r="A826" i="7"/>
  <c r="F825" i="7"/>
  <c r="A825" i="7"/>
  <c r="F824" i="7"/>
  <c r="A824" i="7"/>
  <c r="F823" i="7"/>
  <c r="A823" i="7"/>
  <c r="F822" i="7"/>
  <c r="A822" i="7"/>
  <c r="F821" i="7"/>
  <c r="A821" i="7"/>
  <c r="F820" i="7"/>
  <c r="A820" i="7"/>
  <c r="F819" i="7"/>
  <c r="A819" i="7"/>
  <c r="F818" i="7"/>
  <c r="A818" i="7"/>
  <c r="F817" i="7"/>
  <c r="A817" i="7"/>
  <c r="F816" i="7"/>
  <c r="A816" i="7"/>
  <c r="F815" i="7"/>
  <c r="A815" i="7"/>
  <c r="F814" i="7"/>
  <c r="A814" i="7"/>
  <c r="F813" i="7"/>
  <c r="A813" i="7"/>
  <c r="F812" i="7"/>
  <c r="A812" i="7"/>
  <c r="F811" i="7"/>
  <c r="A811" i="7"/>
  <c r="F810" i="7"/>
  <c r="A810" i="7"/>
  <c r="F809" i="7"/>
  <c r="A809" i="7"/>
  <c r="F808" i="7"/>
  <c r="A808" i="7"/>
  <c r="F807" i="7"/>
  <c r="A807" i="7"/>
  <c r="F806" i="7"/>
  <c r="A806" i="7"/>
  <c r="F805" i="7"/>
  <c r="A805" i="7"/>
  <c r="F804" i="7"/>
  <c r="A804" i="7"/>
  <c r="F803" i="7"/>
  <c r="A803" i="7"/>
  <c r="F802" i="7"/>
  <c r="A802" i="7"/>
  <c r="F801" i="7"/>
  <c r="A801" i="7"/>
  <c r="F800" i="7"/>
  <c r="A800" i="7"/>
  <c r="F799" i="7"/>
  <c r="A799" i="7"/>
  <c r="F798" i="7"/>
  <c r="A798" i="7"/>
  <c r="F797" i="7"/>
  <c r="A797" i="7"/>
  <c r="F796" i="7"/>
  <c r="A796" i="7"/>
  <c r="F795" i="7"/>
  <c r="A795" i="7"/>
  <c r="F794" i="7"/>
  <c r="A794" i="7"/>
  <c r="F793" i="7"/>
  <c r="A793" i="7"/>
  <c r="F792" i="7"/>
  <c r="A792" i="7"/>
  <c r="F791" i="7"/>
  <c r="A791" i="7"/>
  <c r="F790" i="7"/>
  <c r="A790" i="7"/>
  <c r="F789" i="7"/>
  <c r="A789" i="7"/>
  <c r="F788" i="7"/>
  <c r="A788" i="7"/>
  <c r="F787" i="7"/>
  <c r="A787" i="7"/>
  <c r="F786" i="7"/>
  <c r="A786" i="7"/>
  <c r="F785" i="7"/>
  <c r="A785" i="7"/>
  <c r="F784" i="7"/>
  <c r="A784" i="7"/>
  <c r="F783" i="7"/>
  <c r="A783" i="7"/>
  <c r="F782" i="7"/>
  <c r="A782" i="7"/>
  <c r="F781" i="7"/>
  <c r="A781" i="7"/>
  <c r="F780" i="7"/>
  <c r="A780" i="7"/>
  <c r="F779" i="7"/>
  <c r="A779" i="7"/>
  <c r="F778" i="7"/>
  <c r="A778" i="7"/>
  <c r="F777" i="7"/>
  <c r="A777" i="7"/>
  <c r="F776" i="7"/>
  <c r="A776" i="7"/>
  <c r="F775" i="7"/>
  <c r="A775" i="7"/>
  <c r="F774" i="7"/>
  <c r="A774" i="7"/>
  <c r="F773" i="7"/>
  <c r="A773" i="7"/>
  <c r="F772" i="7"/>
  <c r="A772" i="7"/>
  <c r="F771" i="7"/>
  <c r="A771" i="7"/>
  <c r="F770" i="7"/>
  <c r="A770" i="7"/>
  <c r="F769" i="7"/>
  <c r="A769" i="7"/>
  <c r="F768" i="7"/>
  <c r="A768" i="7"/>
  <c r="F767" i="7"/>
  <c r="A767" i="7"/>
  <c r="F766" i="7"/>
  <c r="A766" i="7"/>
  <c r="F765" i="7"/>
  <c r="A765" i="7"/>
  <c r="F764" i="7"/>
  <c r="A764" i="7"/>
  <c r="F763" i="7"/>
  <c r="A763" i="7"/>
  <c r="F762" i="7"/>
  <c r="A762" i="7"/>
  <c r="F761" i="7"/>
  <c r="A761" i="7"/>
  <c r="F760" i="7"/>
  <c r="A760" i="7"/>
  <c r="F759" i="7"/>
  <c r="A759" i="7"/>
  <c r="F758" i="7"/>
  <c r="A758" i="7"/>
  <c r="F757" i="7"/>
  <c r="A757" i="7"/>
  <c r="F756" i="7"/>
  <c r="A756" i="7"/>
  <c r="F755" i="7"/>
  <c r="A755" i="7"/>
  <c r="F754" i="7"/>
  <c r="A754" i="7"/>
  <c r="F753" i="7"/>
  <c r="A753" i="7"/>
  <c r="F752" i="7"/>
  <c r="A752" i="7"/>
  <c r="F751" i="7"/>
  <c r="A751" i="7"/>
  <c r="F750" i="7"/>
  <c r="A750" i="7"/>
  <c r="F749" i="7"/>
  <c r="A749" i="7"/>
  <c r="F748" i="7"/>
  <c r="A748" i="7"/>
  <c r="F747" i="7"/>
  <c r="A747" i="7"/>
  <c r="F746" i="7"/>
  <c r="A746" i="7"/>
  <c r="F745" i="7"/>
  <c r="A745" i="7"/>
  <c r="F744" i="7"/>
  <c r="A744" i="7"/>
  <c r="F743" i="7"/>
  <c r="A743" i="7"/>
  <c r="F742" i="7"/>
  <c r="A742" i="7"/>
  <c r="F741" i="7"/>
  <c r="A741" i="7"/>
  <c r="F740" i="7"/>
  <c r="A740" i="7"/>
  <c r="F739" i="7"/>
  <c r="A739" i="7"/>
  <c r="F738" i="7"/>
  <c r="A738" i="7"/>
  <c r="F737" i="7"/>
  <c r="A737" i="7"/>
  <c r="F736" i="7"/>
  <c r="A736" i="7"/>
  <c r="F735" i="7"/>
  <c r="A735" i="7"/>
  <c r="F734" i="7"/>
  <c r="A734" i="7"/>
  <c r="F733" i="7"/>
  <c r="A733" i="7"/>
  <c r="F732" i="7"/>
  <c r="A732" i="7"/>
  <c r="F731" i="7"/>
  <c r="A731" i="7"/>
  <c r="F730" i="7"/>
  <c r="A730" i="7"/>
  <c r="F729" i="7"/>
  <c r="A729" i="7"/>
  <c r="F728" i="7"/>
  <c r="A728" i="7"/>
  <c r="F727" i="7"/>
  <c r="A727" i="7"/>
  <c r="F726" i="7"/>
  <c r="A726" i="7"/>
  <c r="F725" i="7"/>
  <c r="A725" i="7"/>
  <c r="F724" i="7"/>
  <c r="A724" i="7"/>
  <c r="F723" i="7"/>
  <c r="A723" i="7"/>
  <c r="F722" i="7"/>
  <c r="A722" i="7"/>
  <c r="F721" i="7"/>
  <c r="A721" i="7"/>
  <c r="F720" i="7"/>
  <c r="A720" i="7"/>
  <c r="F719" i="7"/>
  <c r="A719" i="7"/>
  <c r="F718" i="7"/>
  <c r="A718" i="7"/>
  <c r="F717" i="7"/>
  <c r="A717" i="7"/>
  <c r="F716" i="7"/>
  <c r="A716" i="7"/>
  <c r="F715" i="7"/>
  <c r="A715" i="7"/>
  <c r="F714" i="7"/>
  <c r="A714" i="7"/>
  <c r="F713" i="7"/>
  <c r="A713" i="7"/>
  <c r="F712" i="7"/>
  <c r="A712" i="7"/>
  <c r="F711" i="7"/>
  <c r="A711" i="7"/>
  <c r="F710" i="7"/>
  <c r="A710" i="7"/>
  <c r="F709" i="7"/>
  <c r="A709" i="7"/>
  <c r="F708" i="7"/>
  <c r="A708" i="7"/>
  <c r="F707" i="7"/>
  <c r="A707" i="7"/>
  <c r="F706" i="7"/>
  <c r="A706" i="7"/>
  <c r="F705" i="7"/>
  <c r="A705" i="7"/>
  <c r="F704" i="7"/>
  <c r="A704" i="7"/>
  <c r="F703" i="7"/>
  <c r="A703" i="7"/>
  <c r="F702" i="7"/>
  <c r="A702" i="7"/>
  <c r="F701" i="7"/>
  <c r="A701" i="7"/>
  <c r="F700" i="7"/>
  <c r="A700" i="7"/>
  <c r="F699" i="7"/>
  <c r="A699" i="7"/>
  <c r="F698" i="7"/>
  <c r="A698" i="7"/>
  <c r="F697" i="7"/>
  <c r="A697" i="7"/>
  <c r="F696" i="7"/>
  <c r="A696" i="7"/>
  <c r="F695" i="7"/>
  <c r="A695" i="7"/>
  <c r="F694" i="7"/>
  <c r="A694" i="7"/>
  <c r="F693" i="7"/>
  <c r="A693" i="7"/>
  <c r="F692" i="7"/>
  <c r="A692" i="7"/>
  <c r="F691" i="7"/>
  <c r="A691" i="7"/>
  <c r="F690" i="7"/>
  <c r="A690" i="7"/>
  <c r="F689" i="7"/>
  <c r="A689" i="7"/>
  <c r="F688" i="7"/>
  <c r="A688" i="7"/>
  <c r="F687" i="7"/>
  <c r="A687" i="7"/>
  <c r="F686" i="7"/>
  <c r="A686" i="7"/>
  <c r="F685" i="7"/>
  <c r="A685" i="7"/>
  <c r="F684" i="7"/>
  <c r="A684" i="7"/>
  <c r="F683" i="7"/>
  <c r="A683" i="7"/>
  <c r="F682" i="7"/>
  <c r="A682" i="7"/>
  <c r="F681" i="7"/>
  <c r="A681" i="7"/>
  <c r="F680" i="7"/>
  <c r="A680" i="7"/>
  <c r="F679" i="7"/>
  <c r="A679" i="7"/>
  <c r="F678" i="7"/>
  <c r="A678" i="7"/>
  <c r="F677" i="7"/>
  <c r="A677" i="7"/>
  <c r="F676" i="7"/>
  <c r="A676" i="7"/>
  <c r="F675" i="7"/>
  <c r="A675" i="7"/>
  <c r="F674" i="7"/>
  <c r="A674" i="7"/>
  <c r="F673" i="7"/>
  <c r="A673" i="7"/>
  <c r="F672" i="7"/>
  <c r="A672" i="7"/>
  <c r="F671" i="7"/>
  <c r="A671" i="7"/>
  <c r="F670" i="7"/>
  <c r="A670" i="7"/>
  <c r="F669" i="7"/>
  <c r="A669" i="7"/>
  <c r="F668" i="7"/>
  <c r="A668" i="7"/>
  <c r="F667" i="7"/>
  <c r="A667" i="7"/>
  <c r="F666" i="7"/>
  <c r="A666" i="7"/>
  <c r="F665" i="7"/>
  <c r="A665" i="7"/>
  <c r="F664" i="7"/>
  <c r="A664" i="7"/>
  <c r="F663" i="7"/>
  <c r="A663" i="7"/>
  <c r="F662" i="7"/>
  <c r="A662" i="7"/>
  <c r="F661" i="7"/>
  <c r="A661" i="7"/>
  <c r="F660" i="7"/>
  <c r="A660" i="7"/>
  <c r="F659" i="7"/>
  <c r="A659" i="7"/>
  <c r="F658" i="7"/>
  <c r="A658" i="7"/>
  <c r="F657" i="7"/>
  <c r="A657" i="7"/>
  <c r="F656" i="7"/>
  <c r="A656" i="7"/>
  <c r="F655" i="7"/>
  <c r="A655" i="7"/>
  <c r="F654" i="7"/>
  <c r="A654" i="7"/>
  <c r="F653" i="7"/>
  <c r="A653" i="7"/>
  <c r="F652" i="7"/>
  <c r="A652" i="7"/>
  <c r="F651" i="7"/>
  <c r="A651" i="7"/>
  <c r="F650" i="7"/>
  <c r="A650" i="7"/>
  <c r="F649" i="7"/>
  <c r="A649" i="7"/>
  <c r="F648" i="7"/>
  <c r="A648" i="7"/>
  <c r="F647" i="7"/>
  <c r="A647" i="7"/>
  <c r="F646" i="7"/>
  <c r="A646" i="7"/>
  <c r="F645" i="7"/>
  <c r="A645" i="7"/>
  <c r="F644" i="7"/>
  <c r="A644" i="7"/>
  <c r="F643" i="7"/>
  <c r="A643" i="7"/>
  <c r="F642" i="7"/>
  <c r="A642" i="7"/>
  <c r="F641" i="7"/>
  <c r="A641" i="7"/>
  <c r="F640" i="7"/>
  <c r="A640" i="7"/>
  <c r="F639" i="7"/>
  <c r="A639" i="7"/>
  <c r="F638" i="7"/>
  <c r="A638" i="7"/>
  <c r="F637" i="7"/>
  <c r="A637" i="7"/>
  <c r="F636" i="7"/>
  <c r="A636" i="7"/>
  <c r="F635" i="7"/>
  <c r="A635" i="7"/>
  <c r="F634" i="7"/>
  <c r="A634" i="7"/>
  <c r="F633" i="7"/>
  <c r="A633" i="7"/>
  <c r="F632" i="7"/>
  <c r="A632" i="7"/>
  <c r="F631" i="7"/>
  <c r="A631" i="7"/>
  <c r="F630" i="7"/>
  <c r="A630" i="7"/>
  <c r="F629" i="7"/>
  <c r="A629" i="7"/>
  <c r="F628" i="7"/>
  <c r="A628" i="7"/>
  <c r="F627" i="7"/>
  <c r="A627" i="7"/>
  <c r="F626" i="7"/>
  <c r="A626" i="7"/>
  <c r="F625" i="7"/>
  <c r="A625" i="7"/>
  <c r="F624" i="7"/>
  <c r="A624" i="7"/>
  <c r="F623" i="7"/>
  <c r="A623" i="7"/>
  <c r="F622" i="7"/>
  <c r="A622" i="7"/>
  <c r="F621" i="7"/>
  <c r="A621" i="7"/>
  <c r="F620" i="7"/>
  <c r="A620" i="7"/>
  <c r="F619" i="7"/>
  <c r="A619" i="7"/>
  <c r="F618" i="7"/>
  <c r="A618" i="7"/>
  <c r="F617" i="7"/>
  <c r="A617" i="7"/>
  <c r="F616" i="7"/>
  <c r="A616" i="7"/>
  <c r="F615" i="7"/>
  <c r="A615" i="7"/>
  <c r="F614" i="7"/>
  <c r="A614" i="7"/>
  <c r="F613" i="7"/>
  <c r="A613" i="7"/>
  <c r="F612" i="7"/>
  <c r="A612" i="7"/>
  <c r="F611" i="7"/>
  <c r="A611" i="7"/>
  <c r="F610" i="7"/>
  <c r="A610" i="7"/>
  <c r="F609" i="7"/>
  <c r="A609" i="7"/>
  <c r="F608" i="7"/>
  <c r="A608" i="7"/>
  <c r="F607" i="7"/>
  <c r="A607" i="7"/>
  <c r="F606" i="7"/>
  <c r="A606" i="7"/>
  <c r="F605" i="7"/>
  <c r="A605" i="7"/>
  <c r="F604" i="7"/>
  <c r="A604" i="7"/>
  <c r="F603" i="7"/>
  <c r="A603" i="7"/>
  <c r="F602" i="7"/>
  <c r="A602" i="7"/>
  <c r="F601" i="7"/>
  <c r="A601" i="7"/>
  <c r="F600" i="7"/>
  <c r="A600" i="7"/>
  <c r="F599" i="7"/>
  <c r="A599" i="7"/>
  <c r="F598" i="7"/>
  <c r="A598" i="7"/>
  <c r="F597" i="7"/>
  <c r="A597" i="7"/>
  <c r="F596" i="7"/>
  <c r="A596" i="7"/>
  <c r="F595" i="7"/>
  <c r="A595" i="7"/>
  <c r="F594" i="7"/>
  <c r="A594" i="7"/>
  <c r="F593" i="7"/>
  <c r="A593" i="7"/>
  <c r="F592" i="7"/>
  <c r="A592" i="7"/>
  <c r="F591" i="7"/>
  <c r="A591" i="7"/>
  <c r="F590" i="7"/>
  <c r="A590" i="7"/>
  <c r="F589" i="7"/>
  <c r="A589" i="7"/>
  <c r="F588" i="7"/>
  <c r="A588" i="7"/>
  <c r="F587" i="7"/>
  <c r="A587" i="7"/>
  <c r="F586" i="7"/>
  <c r="A586" i="7"/>
  <c r="F585" i="7"/>
  <c r="A585" i="7"/>
  <c r="F584" i="7"/>
  <c r="A584" i="7"/>
  <c r="F583" i="7"/>
  <c r="A583" i="7"/>
  <c r="F582" i="7"/>
  <c r="A582" i="7"/>
  <c r="F581" i="7"/>
  <c r="A581" i="7"/>
  <c r="F580" i="7"/>
  <c r="A580" i="7"/>
  <c r="F579" i="7"/>
  <c r="A579" i="7"/>
  <c r="F578" i="7"/>
  <c r="A578" i="7"/>
  <c r="F577" i="7"/>
  <c r="A577" i="7"/>
  <c r="F576" i="7"/>
  <c r="A576" i="7"/>
  <c r="F575" i="7"/>
  <c r="A575" i="7"/>
  <c r="F574" i="7"/>
  <c r="A574" i="7"/>
  <c r="F573" i="7"/>
  <c r="A573" i="7"/>
  <c r="F572" i="7"/>
  <c r="A572" i="7"/>
  <c r="F571" i="7"/>
  <c r="A571" i="7"/>
  <c r="F570" i="7"/>
  <c r="A570" i="7"/>
  <c r="F569" i="7"/>
  <c r="A569" i="7"/>
  <c r="F568" i="7"/>
  <c r="A568" i="7"/>
  <c r="F567" i="7"/>
  <c r="A567" i="7"/>
  <c r="F566" i="7"/>
  <c r="A566" i="7"/>
  <c r="F565" i="7"/>
  <c r="A565" i="7"/>
  <c r="F564" i="7"/>
  <c r="A564" i="7"/>
  <c r="F563" i="7"/>
  <c r="A563" i="7"/>
  <c r="F562" i="7"/>
  <c r="A562" i="7"/>
  <c r="F561" i="7"/>
  <c r="A561" i="7"/>
  <c r="F560" i="7"/>
  <c r="A560" i="7"/>
  <c r="F559" i="7"/>
  <c r="A559" i="7"/>
  <c r="F558" i="7"/>
  <c r="A558" i="7"/>
  <c r="F557" i="7"/>
  <c r="A557" i="7"/>
  <c r="F556" i="7"/>
  <c r="A556" i="7"/>
  <c r="F555" i="7"/>
  <c r="A555" i="7"/>
  <c r="F554" i="7"/>
  <c r="A554" i="7"/>
  <c r="F553" i="7"/>
  <c r="A553" i="7"/>
  <c r="F552" i="7"/>
  <c r="A552" i="7"/>
  <c r="F551" i="7"/>
  <c r="A551" i="7"/>
  <c r="F550" i="7"/>
  <c r="A550" i="7"/>
  <c r="F549" i="7"/>
  <c r="A549" i="7"/>
  <c r="F548" i="7"/>
  <c r="A548" i="7"/>
  <c r="F547" i="7"/>
  <c r="A547" i="7"/>
  <c r="F546" i="7"/>
  <c r="A546" i="7"/>
  <c r="F545" i="7"/>
  <c r="A545" i="7"/>
  <c r="F544" i="7"/>
  <c r="A544" i="7"/>
  <c r="F543" i="7"/>
  <c r="A543" i="7"/>
  <c r="F542" i="7"/>
  <c r="A542" i="7"/>
  <c r="F541" i="7"/>
  <c r="A541" i="7"/>
  <c r="F540" i="7"/>
  <c r="A540" i="7"/>
  <c r="F539" i="7"/>
  <c r="A539" i="7"/>
  <c r="F538" i="7"/>
  <c r="A538" i="7"/>
  <c r="F537" i="7"/>
  <c r="A537" i="7"/>
  <c r="F536" i="7"/>
  <c r="A536" i="7"/>
  <c r="F535" i="7"/>
  <c r="A535" i="7"/>
  <c r="F534" i="7"/>
  <c r="A534" i="7"/>
  <c r="F533" i="7"/>
  <c r="A533" i="7"/>
  <c r="F532" i="7"/>
  <c r="A532" i="7"/>
  <c r="F531" i="7"/>
  <c r="A531" i="7"/>
  <c r="F530" i="7"/>
  <c r="A530" i="7"/>
  <c r="F529" i="7"/>
  <c r="A529" i="7"/>
  <c r="F528" i="7"/>
  <c r="A528" i="7"/>
  <c r="F527" i="7"/>
  <c r="A527" i="7"/>
  <c r="F526" i="7"/>
  <c r="A526" i="7"/>
  <c r="F525" i="7"/>
  <c r="A525" i="7"/>
  <c r="F524" i="7"/>
  <c r="A524" i="7"/>
  <c r="F523" i="7"/>
  <c r="A523" i="7"/>
  <c r="F522" i="7"/>
  <c r="A522" i="7"/>
  <c r="F521" i="7"/>
  <c r="A521" i="7"/>
  <c r="F520" i="7"/>
  <c r="A520" i="7"/>
  <c r="F519" i="7"/>
  <c r="A519" i="7"/>
  <c r="F518" i="7"/>
  <c r="A518" i="7"/>
  <c r="F517" i="7"/>
  <c r="A517" i="7"/>
  <c r="F516" i="7"/>
  <c r="A516" i="7"/>
  <c r="F515" i="7"/>
  <c r="A515" i="7"/>
  <c r="F514" i="7"/>
  <c r="A514" i="7"/>
  <c r="F513" i="7"/>
  <c r="A513" i="7"/>
  <c r="F512" i="7"/>
  <c r="A512" i="7"/>
  <c r="F511" i="7"/>
  <c r="A511" i="7"/>
  <c r="F510" i="7"/>
  <c r="A510" i="7"/>
  <c r="F509" i="7"/>
  <c r="A509" i="7"/>
  <c r="F508" i="7"/>
  <c r="A508" i="7"/>
  <c r="F507" i="7"/>
  <c r="A507" i="7"/>
  <c r="F506" i="7"/>
  <c r="A506" i="7"/>
  <c r="F505" i="7"/>
  <c r="A505" i="7"/>
  <c r="F504" i="7"/>
  <c r="A504" i="7"/>
  <c r="F503" i="7"/>
  <c r="A503" i="7"/>
  <c r="F502" i="7"/>
  <c r="A502" i="7"/>
  <c r="F501" i="7"/>
  <c r="A501" i="7"/>
  <c r="F500" i="7"/>
  <c r="A500" i="7"/>
  <c r="F499" i="7"/>
  <c r="A499" i="7"/>
  <c r="F498" i="7"/>
  <c r="A498" i="7"/>
  <c r="F497" i="7"/>
  <c r="A497" i="7"/>
  <c r="F496" i="7"/>
  <c r="A496" i="7"/>
  <c r="F495" i="7"/>
  <c r="A495" i="7"/>
  <c r="F494" i="7"/>
  <c r="A494" i="7"/>
  <c r="F493" i="7"/>
  <c r="A493" i="7"/>
  <c r="F492" i="7"/>
  <c r="A492" i="7"/>
  <c r="F491" i="7"/>
  <c r="A491" i="7"/>
  <c r="F490" i="7"/>
  <c r="A490" i="7"/>
  <c r="F489" i="7"/>
  <c r="A489" i="7"/>
  <c r="F488" i="7"/>
  <c r="A488" i="7"/>
  <c r="F487" i="7"/>
  <c r="A487" i="7"/>
  <c r="F486" i="7"/>
  <c r="A486" i="7"/>
  <c r="F485" i="7"/>
  <c r="A485" i="7"/>
  <c r="F484" i="7"/>
  <c r="A484" i="7"/>
  <c r="F483" i="7"/>
  <c r="A483" i="7"/>
  <c r="F482" i="7"/>
  <c r="A482" i="7"/>
  <c r="F481" i="7"/>
  <c r="A481" i="7"/>
  <c r="F480" i="7"/>
  <c r="A480" i="7"/>
  <c r="F479" i="7"/>
  <c r="A479" i="7"/>
  <c r="F478" i="7"/>
  <c r="A478" i="7"/>
  <c r="F477" i="7"/>
  <c r="A477" i="7"/>
  <c r="F476" i="7"/>
  <c r="A476" i="7"/>
  <c r="F475" i="7"/>
  <c r="A475" i="7"/>
  <c r="F474" i="7"/>
  <c r="A474" i="7"/>
  <c r="F473" i="7"/>
  <c r="A473" i="7"/>
  <c r="F472" i="7"/>
  <c r="A472" i="7"/>
  <c r="F471" i="7"/>
  <c r="A471" i="7"/>
  <c r="F470" i="7"/>
  <c r="A470" i="7"/>
  <c r="F469" i="7"/>
  <c r="A469" i="7"/>
  <c r="F468" i="7"/>
  <c r="A468" i="7"/>
  <c r="F467" i="7"/>
  <c r="A467" i="7"/>
  <c r="F466" i="7"/>
  <c r="A466" i="7"/>
  <c r="F465" i="7"/>
  <c r="A465" i="7"/>
  <c r="F464" i="7"/>
  <c r="A464" i="7"/>
  <c r="F463" i="7"/>
  <c r="A463" i="7"/>
  <c r="F462" i="7"/>
  <c r="A462" i="7"/>
  <c r="F461" i="7"/>
  <c r="A461" i="7"/>
  <c r="F460" i="7"/>
  <c r="A460" i="7"/>
  <c r="F459" i="7"/>
  <c r="A459" i="7"/>
  <c r="F458" i="7"/>
  <c r="A458" i="7"/>
  <c r="F457" i="7"/>
  <c r="A457" i="7"/>
  <c r="F456" i="7"/>
  <c r="A456" i="7"/>
  <c r="F455" i="7"/>
  <c r="A455" i="7"/>
  <c r="F454" i="7"/>
  <c r="A454" i="7"/>
  <c r="F453" i="7"/>
  <c r="A453" i="7"/>
  <c r="F452" i="7"/>
  <c r="A452" i="7"/>
  <c r="F451" i="7"/>
  <c r="A451" i="7"/>
  <c r="F450" i="7"/>
  <c r="A450" i="7"/>
  <c r="F449" i="7"/>
  <c r="A449" i="7"/>
  <c r="F448" i="7"/>
  <c r="A448" i="7"/>
  <c r="F447" i="7"/>
  <c r="A447" i="7"/>
  <c r="F446" i="7"/>
  <c r="A446" i="7"/>
  <c r="F445" i="7"/>
  <c r="A445" i="7"/>
  <c r="F444" i="7"/>
  <c r="A444" i="7"/>
  <c r="F443" i="7"/>
  <c r="A443" i="7"/>
  <c r="F442" i="7"/>
  <c r="A442" i="7"/>
  <c r="F441" i="7"/>
  <c r="A441" i="7"/>
  <c r="F440" i="7"/>
  <c r="A440" i="7"/>
  <c r="F439" i="7"/>
  <c r="A439" i="7"/>
  <c r="F438" i="7"/>
  <c r="A438" i="7"/>
  <c r="F437" i="7"/>
  <c r="A437" i="7"/>
  <c r="F436" i="7"/>
  <c r="A436" i="7"/>
  <c r="F435" i="7"/>
  <c r="A435" i="7"/>
  <c r="F434" i="7"/>
  <c r="A434" i="7"/>
  <c r="F433" i="7"/>
  <c r="A433" i="7"/>
  <c r="F432" i="7"/>
  <c r="A432" i="7"/>
  <c r="F431" i="7"/>
  <c r="A431" i="7"/>
  <c r="F430" i="7"/>
  <c r="A430" i="7"/>
  <c r="F429" i="7"/>
  <c r="A429" i="7"/>
  <c r="F428" i="7"/>
  <c r="A428" i="7"/>
  <c r="F427" i="7"/>
  <c r="A427" i="7"/>
  <c r="F426" i="7"/>
  <c r="A426" i="7"/>
  <c r="F425" i="7"/>
  <c r="A425" i="7"/>
  <c r="F424" i="7"/>
  <c r="A424" i="7"/>
  <c r="F423" i="7"/>
  <c r="A423" i="7"/>
  <c r="F422" i="7"/>
  <c r="A422" i="7"/>
  <c r="F421" i="7"/>
  <c r="A421" i="7"/>
  <c r="F420" i="7"/>
  <c r="A420" i="7"/>
  <c r="F419" i="7"/>
  <c r="A419" i="7"/>
  <c r="F418" i="7"/>
  <c r="A418" i="7"/>
  <c r="F417" i="7"/>
  <c r="A417" i="7"/>
  <c r="F416" i="7"/>
  <c r="A416" i="7"/>
  <c r="F415" i="7"/>
  <c r="A415" i="7"/>
  <c r="F414" i="7"/>
  <c r="A414" i="7"/>
  <c r="F413" i="7"/>
  <c r="A413" i="7"/>
  <c r="F412" i="7"/>
  <c r="A412" i="7"/>
  <c r="F411" i="7"/>
  <c r="A411" i="7"/>
  <c r="F410" i="7"/>
  <c r="A410" i="7"/>
  <c r="F409" i="7"/>
  <c r="A409" i="7"/>
  <c r="F408" i="7"/>
  <c r="A408" i="7"/>
  <c r="F407" i="7"/>
  <c r="A407" i="7"/>
  <c r="F406" i="7"/>
  <c r="A406" i="7"/>
  <c r="F405" i="7"/>
  <c r="A405" i="7"/>
  <c r="F404" i="7"/>
  <c r="A404" i="7"/>
  <c r="F403" i="7"/>
  <c r="A403" i="7"/>
  <c r="F402" i="7"/>
  <c r="A402" i="7"/>
  <c r="F401" i="7"/>
  <c r="A401" i="7"/>
  <c r="F400" i="7"/>
  <c r="A400" i="7"/>
  <c r="F399" i="7"/>
  <c r="A399" i="7"/>
  <c r="F398" i="7"/>
  <c r="A398" i="7"/>
  <c r="F397" i="7"/>
  <c r="A397" i="7"/>
  <c r="F396" i="7"/>
  <c r="A396" i="7"/>
  <c r="F395" i="7"/>
  <c r="A395" i="7"/>
  <c r="F394" i="7"/>
  <c r="A394" i="7"/>
  <c r="F393" i="7"/>
  <c r="A393" i="7"/>
  <c r="F392" i="7"/>
  <c r="A392" i="7"/>
  <c r="F391" i="7"/>
  <c r="A391" i="7"/>
  <c r="F390" i="7"/>
  <c r="A390" i="7"/>
  <c r="F389" i="7"/>
  <c r="A389" i="7"/>
  <c r="F388" i="7"/>
  <c r="A388" i="7"/>
  <c r="F387" i="7"/>
  <c r="A387" i="7"/>
  <c r="F386" i="7"/>
  <c r="A386" i="7"/>
  <c r="F385" i="7"/>
  <c r="A385" i="7"/>
  <c r="F384" i="7"/>
  <c r="A384" i="7"/>
  <c r="F383" i="7"/>
  <c r="A383" i="7"/>
  <c r="F382" i="7"/>
  <c r="A382" i="7"/>
  <c r="F381" i="7"/>
  <c r="A381" i="7"/>
  <c r="F380" i="7"/>
  <c r="A380" i="7"/>
  <c r="F379" i="7"/>
  <c r="A379" i="7"/>
  <c r="F378" i="7"/>
  <c r="A378" i="7"/>
  <c r="F377" i="7"/>
  <c r="A377" i="7"/>
  <c r="F376" i="7"/>
  <c r="A376" i="7"/>
  <c r="F375" i="7"/>
  <c r="A375" i="7"/>
  <c r="F374" i="7"/>
  <c r="A374" i="7"/>
  <c r="F373" i="7"/>
  <c r="A373" i="7"/>
  <c r="F372" i="7"/>
  <c r="A372" i="7"/>
  <c r="F371" i="7"/>
  <c r="A371" i="7"/>
  <c r="F370" i="7"/>
  <c r="A370" i="7"/>
  <c r="F369" i="7"/>
  <c r="A369" i="7"/>
  <c r="F368" i="7"/>
  <c r="A368" i="7"/>
  <c r="F367" i="7"/>
  <c r="A367" i="7"/>
  <c r="F366" i="7"/>
  <c r="A366" i="7"/>
  <c r="F365" i="7"/>
  <c r="A365" i="7"/>
  <c r="F364" i="7"/>
  <c r="A364" i="7"/>
  <c r="F363" i="7"/>
  <c r="A363" i="7"/>
  <c r="F362" i="7"/>
  <c r="A362" i="7"/>
  <c r="F361" i="7"/>
  <c r="A361" i="7"/>
  <c r="F360" i="7"/>
  <c r="A360" i="7"/>
  <c r="F359" i="7"/>
  <c r="A359" i="7"/>
  <c r="F358" i="7"/>
  <c r="A358" i="7"/>
  <c r="F357" i="7"/>
  <c r="A357" i="7"/>
  <c r="F356" i="7"/>
  <c r="A356" i="7"/>
  <c r="F355" i="7"/>
  <c r="A355" i="7"/>
  <c r="F354" i="7"/>
  <c r="A354" i="7"/>
  <c r="F353" i="7"/>
  <c r="A353" i="7"/>
  <c r="F352" i="7"/>
  <c r="A352" i="7"/>
  <c r="F351" i="7"/>
  <c r="A351" i="7"/>
  <c r="F350" i="7"/>
  <c r="A350" i="7"/>
  <c r="F349" i="7"/>
  <c r="A349" i="7"/>
  <c r="F348" i="7"/>
  <c r="A348" i="7"/>
  <c r="F347" i="7"/>
  <c r="A347" i="7"/>
  <c r="F346" i="7"/>
  <c r="A346" i="7"/>
  <c r="F345" i="7"/>
  <c r="A345" i="7"/>
  <c r="F344" i="7"/>
  <c r="A344" i="7"/>
  <c r="F343" i="7"/>
  <c r="A343" i="7"/>
  <c r="F342" i="7"/>
  <c r="A342" i="7"/>
  <c r="F341" i="7"/>
  <c r="A341" i="7"/>
  <c r="F340" i="7"/>
  <c r="A340" i="7"/>
  <c r="F339" i="7"/>
  <c r="A339" i="7"/>
  <c r="F338" i="7"/>
  <c r="A338" i="7"/>
  <c r="F337" i="7"/>
  <c r="A337" i="7"/>
  <c r="F336" i="7"/>
  <c r="A336" i="7"/>
  <c r="F335" i="7"/>
  <c r="A335" i="7"/>
  <c r="F334" i="7"/>
  <c r="A334" i="7"/>
  <c r="F333" i="7"/>
  <c r="A333" i="7"/>
  <c r="F332" i="7"/>
  <c r="A332" i="7"/>
  <c r="F331" i="7"/>
  <c r="A331" i="7"/>
  <c r="F330" i="7"/>
  <c r="A330" i="7"/>
  <c r="F329" i="7"/>
  <c r="A329" i="7"/>
  <c r="F328" i="7"/>
  <c r="A328" i="7"/>
  <c r="F327" i="7"/>
  <c r="A327" i="7"/>
  <c r="F326" i="7"/>
  <c r="A326" i="7"/>
  <c r="F325" i="7"/>
  <c r="A325" i="7"/>
  <c r="F324" i="7"/>
  <c r="A324" i="7"/>
  <c r="F323" i="7"/>
  <c r="A323" i="7"/>
  <c r="F322" i="7"/>
  <c r="A322" i="7"/>
  <c r="F321" i="7"/>
  <c r="A321" i="7"/>
  <c r="F320" i="7"/>
  <c r="A320" i="7"/>
  <c r="F319" i="7"/>
  <c r="A319" i="7"/>
  <c r="F318" i="7"/>
  <c r="A318" i="7"/>
  <c r="F317" i="7"/>
  <c r="A317" i="7"/>
  <c r="F316" i="7"/>
  <c r="A316" i="7"/>
  <c r="F315" i="7"/>
  <c r="A315" i="7"/>
  <c r="F314" i="7"/>
  <c r="A314" i="7"/>
  <c r="F313" i="7"/>
  <c r="A313" i="7"/>
  <c r="F312" i="7"/>
  <c r="A312" i="7"/>
  <c r="F311" i="7"/>
  <c r="A311" i="7"/>
  <c r="F310" i="7"/>
  <c r="A310" i="7"/>
  <c r="F309" i="7"/>
  <c r="A309" i="7"/>
  <c r="F308" i="7"/>
  <c r="A308" i="7"/>
  <c r="F307" i="7"/>
  <c r="A307" i="7"/>
  <c r="F306" i="7"/>
  <c r="A306" i="7"/>
  <c r="F305" i="7"/>
  <c r="A305" i="7"/>
  <c r="F304" i="7"/>
  <c r="A304" i="7"/>
  <c r="F303" i="7"/>
  <c r="A303" i="7"/>
  <c r="F302" i="7"/>
  <c r="A302" i="7"/>
  <c r="F301" i="7"/>
  <c r="A301" i="7"/>
  <c r="F300" i="7"/>
  <c r="A300" i="7"/>
  <c r="F299" i="7"/>
  <c r="A299" i="7"/>
  <c r="F298" i="7"/>
  <c r="A298" i="7"/>
  <c r="F297" i="7"/>
  <c r="A297" i="7"/>
  <c r="F296" i="7"/>
  <c r="A296" i="7"/>
  <c r="F295" i="7"/>
  <c r="A295" i="7"/>
  <c r="F294" i="7"/>
  <c r="A294" i="7"/>
  <c r="F293" i="7"/>
  <c r="A293" i="7"/>
  <c r="F292" i="7"/>
  <c r="A292" i="7"/>
  <c r="F291" i="7"/>
  <c r="A291" i="7"/>
  <c r="F290" i="7"/>
  <c r="A290" i="7"/>
  <c r="F289" i="7"/>
  <c r="A289" i="7"/>
  <c r="F288" i="7"/>
  <c r="A288" i="7"/>
  <c r="F287" i="7"/>
  <c r="A287" i="7"/>
  <c r="F286" i="7"/>
  <c r="A286" i="7"/>
  <c r="F285" i="7"/>
  <c r="A285" i="7"/>
  <c r="F284" i="7"/>
  <c r="A284" i="7"/>
  <c r="F283" i="7"/>
  <c r="A283" i="7"/>
  <c r="F282" i="7"/>
  <c r="A282" i="7"/>
  <c r="F281" i="7"/>
  <c r="A281" i="7"/>
  <c r="F280" i="7"/>
  <c r="A280" i="7"/>
  <c r="F279" i="7"/>
  <c r="A279" i="7"/>
  <c r="F278" i="7"/>
  <c r="A278" i="7"/>
  <c r="F277" i="7"/>
  <c r="A277" i="7"/>
  <c r="F276" i="7"/>
  <c r="A276" i="7"/>
  <c r="F275" i="7"/>
  <c r="A275" i="7"/>
  <c r="F274" i="7"/>
  <c r="A274" i="7"/>
  <c r="F273" i="7"/>
  <c r="A273" i="7"/>
  <c r="F272" i="7"/>
  <c r="A272" i="7"/>
  <c r="F271" i="7"/>
  <c r="A271" i="7"/>
  <c r="F270" i="7"/>
  <c r="A270" i="7"/>
  <c r="F269" i="7"/>
  <c r="A269" i="7"/>
  <c r="F268" i="7"/>
  <c r="A268" i="7"/>
  <c r="F267" i="7"/>
  <c r="A267" i="7"/>
  <c r="F266" i="7"/>
  <c r="A266" i="7"/>
  <c r="F265" i="7"/>
  <c r="A265" i="7"/>
  <c r="F264" i="7"/>
  <c r="A264" i="7"/>
  <c r="F263" i="7"/>
  <c r="A263" i="7"/>
  <c r="F262" i="7"/>
  <c r="A262" i="7"/>
  <c r="F261" i="7"/>
  <c r="A261" i="7"/>
  <c r="F260" i="7"/>
  <c r="A260" i="7"/>
  <c r="F259" i="7"/>
  <c r="A259" i="7"/>
  <c r="F258" i="7"/>
  <c r="A258" i="7"/>
  <c r="F257" i="7"/>
  <c r="A257" i="7"/>
  <c r="F256" i="7"/>
  <c r="A256" i="7"/>
  <c r="F255" i="7"/>
  <c r="A255" i="7"/>
  <c r="F254" i="7"/>
  <c r="A254" i="7"/>
  <c r="F253" i="7"/>
  <c r="A253" i="7"/>
  <c r="F252" i="7"/>
  <c r="A252" i="7"/>
  <c r="F251" i="7"/>
  <c r="A251" i="7"/>
  <c r="F250" i="7"/>
  <c r="A250" i="7"/>
  <c r="F249" i="7"/>
  <c r="A249" i="7"/>
  <c r="F248" i="7"/>
  <c r="A248" i="7"/>
  <c r="F247" i="7"/>
  <c r="A247" i="7"/>
  <c r="F246" i="7"/>
  <c r="A246" i="7"/>
  <c r="F245" i="7"/>
  <c r="A245" i="7"/>
  <c r="F244" i="7"/>
  <c r="A244" i="7"/>
  <c r="F243" i="7"/>
  <c r="A243" i="7"/>
  <c r="F242" i="7"/>
  <c r="A242" i="7"/>
  <c r="F241" i="7"/>
  <c r="A241" i="7"/>
  <c r="F240" i="7"/>
  <c r="A240" i="7"/>
  <c r="F239" i="7"/>
  <c r="A239" i="7"/>
  <c r="F238" i="7"/>
  <c r="A238" i="7"/>
  <c r="F237" i="7"/>
  <c r="A237" i="7"/>
  <c r="F236" i="7"/>
  <c r="A236" i="7"/>
  <c r="F235" i="7"/>
  <c r="A235" i="7"/>
  <c r="F234" i="7"/>
  <c r="A234" i="7"/>
  <c r="F233" i="7"/>
  <c r="A233" i="7"/>
  <c r="F232" i="7"/>
  <c r="A232" i="7"/>
  <c r="F231" i="7"/>
  <c r="A231" i="7"/>
  <c r="F230" i="7"/>
  <c r="A230" i="7"/>
  <c r="F229" i="7"/>
  <c r="A229" i="7"/>
  <c r="F228" i="7"/>
  <c r="A228" i="7"/>
  <c r="F227" i="7"/>
  <c r="A227" i="7"/>
  <c r="F226" i="7"/>
  <c r="A226" i="7"/>
  <c r="F225" i="7"/>
  <c r="A225" i="7"/>
  <c r="F224" i="7"/>
  <c r="A224" i="7"/>
  <c r="F223" i="7"/>
  <c r="A223" i="7"/>
  <c r="F222" i="7"/>
  <c r="A222" i="7"/>
  <c r="F221" i="7"/>
  <c r="A221" i="7"/>
  <c r="F220" i="7"/>
  <c r="A220" i="7"/>
  <c r="F219" i="7"/>
  <c r="A219" i="7"/>
  <c r="F218" i="7"/>
  <c r="A218" i="7"/>
  <c r="F217" i="7"/>
  <c r="A217" i="7"/>
  <c r="F216" i="7"/>
  <c r="A216" i="7"/>
  <c r="F215" i="7"/>
  <c r="A215" i="7"/>
  <c r="F214" i="7"/>
  <c r="A214" i="7"/>
  <c r="F213" i="7"/>
  <c r="A213" i="7"/>
  <c r="F212" i="7"/>
  <c r="A212" i="7"/>
  <c r="F211" i="7"/>
  <c r="A211" i="7"/>
  <c r="F210" i="7"/>
  <c r="A210" i="7"/>
  <c r="F209" i="7"/>
  <c r="A209" i="7"/>
  <c r="F208" i="7"/>
  <c r="A208" i="7"/>
  <c r="F207" i="7"/>
  <c r="A207" i="7"/>
  <c r="F206" i="7"/>
  <c r="A206" i="7"/>
  <c r="F205" i="7"/>
  <c r="A205" i="7"/>
  <c r="F204" i="7"/>
  <c r="A204" i="7"/>
  <c r="F203" i="7"/>
  <c r="A203" i="7"/>
  <c r="F202" i="7"/>
  <c r="A202" i="7"/>
  <c r="F201" i="7"/>
  <c r="A201" i="7"/>
  <c r="F200" i="7"/>
  <c r="A200" i="7"/>
  <c r="F199" i="7"/>
  <c r="A199" i="7"/>
  <c r="F198" i="7"/>
  <c r="A198" i="7"/>
  <c r="F197" i="7"/>
  <c r="A197" i="7"/>
  <c r="F196" i="7"/>
  <c r="A196" i="7"/>
  <c r="F195" i="7"/>
  <c r="A195" i="7"/>
  <c r="F194" i="7"/>
  <c r="A194" i="7"/>
  <c r="F193" i="7"/>
  <c r="A193" i="7"/>
  <c r="F192" i="7"/>
  <c r="A192" i="7"/>
  <c r="F191" i="7"/>
  <c r="A191" i="7"/>
  <c r="F190" i="7"/>
  <c r="A190" i="7"/>
  <c r="F189" i="7"/>
  <c r="A189" i="7"/>
  <c r="F188" i="7"/>
  <c r="A188" i="7"/>
  <c r="F187" i="7"/>
  <c r="A187" i="7"/>
  <c r="F186" i="7"/>
  <c r="A186" i="7"/>
  <c r="F185" i="7"/>
  <c r="A185" i="7"/>
  <c r="F184" i="7"/>
  <c r="A184" i="7"/>
  <c r="F183" i="7"/>
  <c r="A183" i="7"/>
  <c r="F182" i="7"/>
  <c r="A182" i="7"/>
  <c r="F181" i="7"/>
  <c r="A181" i="7"/>
  <c r="F180" i="7"/>
  <c r="A180" i="7"/>
  <c r="F179" i="7"/>
  <c r="A179" i="7"/>
  <c r="F178" i="7"/>
  <c r="A178" i="7"/>
  <c r="F177" i="7"/>
  <c r="A177" i="7"/>
  <c r="F176" i="7"/>
  <c r="A176" i="7"/>
  <c r="F175" i="7"/>
  <c r="A175" i="7"/>
  <c r="F174" i="7"/>
  <c r="A174" i="7"/>
  <c r="F173" i="7"/>
  <c r="A173" i="7"/>
  <c r="F172" i="7"/>
  <c r="A172" i="7"/>
  <c r="F171" i="7"/>
  <c r="A171" i="7"/>
  <c r="F170" i="7"/>
  <c r="A170" i="7"/>
  <c r="F169" i="7"/>
  <c r="A169" i="7"/>
  <c r="F168" i="7"/>
  <c r="A168" i="7"/>
  <c r="F167" i="7"/>
  <c r="A167" i="7"/>
  <c r="F166" i="7"/>
  <c r="A166" i="7"/>
  <c r="F165" i="7"/>
  <c r="A165" i="7"/>
  <c r="F164" i="7"/>
  <c r="A164" i="7"/>
  <c r="F163" i="7"/>
  <c r="A163" i="7"/>
  <c r="F162" i="7"/>
  <c r="A162" i="7"/>
  <c r="F161" i="7"/>
  <c r="A161" i="7"/>
  <c r="F160" i="7"/>
  <c r="A160" i="7"/>
  <c r="F159" i="7"/>
  <c r="A159" i="7"/>
  <c r="F158" i="7"/>
  <c r="A158" i="7"/>
  <c r="F157" i="7"/>
  <c r="A157" i="7"/>
  <c r="F156" i="7"/>
  <c r="A156" i="7"/>
  <c r="F155" i="7"/>
  <c r="A155" i="7"/>
  <c r="F154" i="7"/>
  <c r="A154" i="7"/>
  <c r="F153" i="7"/>
  <c r="A153" i="7"/>
  <c r="F152" i="7"/>
  <c r="A152" i="7"/>
  <c r="F151" i="7"/>
  <c r="A151" i="7"/>
  <c r="F150" i="7"/>
  <c r="A150" i="7"/>
  <c r="F149" i="7"/>
  <c r="A149" i="7"/>
  <c r="F148" i="7"/>
  <c r="A148" i="7"/>
  <c r="F147" i="7"/>
  <c r="A147" i="7"/>
  <c r="F146" i="7"/>
  <c r="A146" i="7"/>
  <c r="F145" i="7"/>
  <c r="A145" i="7"/>
  <c r="F144" i="7"/>
  <c r="A144" i="7"/>
  <c r="F143" i="7"/>
  <c r="A143" i="7"/>
  <c r="F142" i="7"/>
  <c r="A142" i="7"/>
  <c r="F141" i="7"/>
  <c r="A141" i="7"/>
  <c r="F140" i="7"/>
  <c r="A140" i="7"/>
  <c r="F139" i="7"/>
  <c r="A139" i="7"/>
  <c r="F138" i="7"/>
  <c r="A138" i="7"/>
  <c r="F137" i="7"/>
  <c r="A137" i="7"/>
  <c r="F136" i="7"/>
  <c r="A136" i="7"/>
  <c r="F135" i="7"/>
  <c r="A135" i="7"/>
  <c r="F134" i="7"/>
  <c r="A134" i="7"/>
  <c r="F133" i="7"/>
  <c r="A133" i="7"/>
  <c r="F132" i="7"/>
  <c r="A132" i="7"/>
  <c r="F131" i="7"/>
  <c r="A131" i="7"/>
  <c r="F130" i="7"/>
  <c r="A130" i="7"/>
  <c r="F129" i="7"/>
  <c r="A129" i="7"/>
  <c r="F128" i="7"/>
  <c r="A128" i="7"/>
  <c r="F127" i="7"/>
  <c r="A127" i="7"/>
  <c r="F126" i="7"/>
  <c r="A126" i="7"/>
  <c r="F125" i="7"/>
  <c r="A125" i="7"/>
  <c r="F124" i="7"/>
  <c r="A124" i="7"/>
  <c r="F123" i="7"/>
  <c r="A123" i="7"/>
  <c r="F122" i="7"/>
  <c r="A122" i="7"/>
  <c r="F121" i="7"/>
  <c r="A121" i="7"/>
  <c r="F120" i="7"/>
  <c r="A120" i="7"/>
  <c r="F119" i="7"/>
  <c r="A119" i="7"/>
  <c r="F118" i="7"/>
  <c r="A118" i="7"/>
  <c r="F117" i="7"/>
  <c r="A117" i="7"/>
  <c r="F116" i="7"/>
  <c r="A116" i="7"/>
  <c r="F115" i="7"/>
  <c r="A115" i="7"/>
  <c r="F114" i="7"/>
  <c r="A114" i="7"/>
  <c r="F113" i="7"/>
  <c r="A113" i="7"/>
  <c r="F112" i="7"/>
  <c r="A112" i="7"/>
  <c r="F111" i="7"/>
  <c r="A111" i="7"/>
  <c r="F110" i="7"/>
  <c r="A110" i="7"/>
  <c r="F109" i="7"/>
  <c r="A109" i="7"/>
  <c r="F108" i="7"/>
  <c r="A108" i="7"/>
  <c r="F107" i="7"/>
  <c r="A107" i="7"/>
  <c r="F106" i="7"/>
  <c r="A106" i="7"/>
  <c r="F105" i="7"/>
  <c r="A105" i="7"/>
  <c r="F104" i="7"/>
  <c r="A104" i="7"/>
  <c r="F103" i="7"/>
  <c r="A103" i="7"/>
  <c r="F102" i="7"/>
  <c r="A102" i="7"/>
  <c r="F101" i="7"/>
  <c r="A101" i="7"/>
  <c r="F100" i="7"/>
  <c r="A100" i="7"/>
  <c r="F99" i="7"/>
  <c r="A99" i="7"/>
  <c r="F98" i="7"/>
  <c r="A98" i="7"/>
  <c r="F97" i="7"/>
  <c r="A97" i="7"/>
  <c r="F96" i="7"/>
  <c r="A96" i="7"/>
  <c r="F95" i="7"/>
  <c r="A95" i="7"/>
  <c r="F94" i="7"/>
  <c r="A94" i="7"/>
  <c r="F93" i="7"/>
  <c r="A93" i="7"/>
  <c r="F92" i="7"/>
  <c r="A92" i="7"/>
  <c r="F91" i="7"/>
  <c r="A91" i="7"/>
  <c r="F90" i="7"/>
  <c r="A90" i="7"/>
  <c r="F89" i="7"/>
  <c r="A89" i="7"/>
  <c r="F88" i="7"/>
  <c r="A88" i="7"/>
  <c r="F87" i="7"/>
  <c r="A87" i="7"/>
  <c r="F86" i="7"/>
  <c r="A86" i="7"/>
  <c r="F85" i="7"/>
  <c r="A85" i="7"/>
  <c r="F84" i="7"/>
  <c r="A84" i="7"/>
  <c r="F83" i="7"/>
  <c r="A83" i="7"/>
  <c r="F82" i="7"/>
  <c r="A82" i="7"/>
  <c r="F81" i="7"/>
  <c r="A81" i="7"/>
  <c r="F80" i="7"/>
  <c r="A80" i="7"/>
  <c r="F79" i="7"/>
  <c r="A79" i="7"/>
  <c r="F78" i="7"/>
  <c r="A78" i="7"/>
  <c r="F77" i="7"/>
  <c r="A77" i="7"/>
  <c r="F76" i="7"/>
  <c r="A76" i="7"/>
  <c r="F75" i="7"/>
  <c r="A75" i="7"/>
  <c r="F74" i="7"/>
  <c r="A74" i="7"/>
  <c r="F73" i="7"/>
  <c r="A73" i="7"/>
  <c r="F72" i="7"/>
  <c r="A72" i="7"/>
  <c r="F71" i="7"/>
  <c r="A71" i="7"/>
  <c r="F70" i="7"/>
  <c r="A70" i="7"/>
  <c r="F69" i="7"/>
  <c r="A69" i="7"/>
  <c r="F68" i="7"/>
  <c r="A68" i="7"/>
  <c r="F67" i="7"/>
  <c r="A67" i="7"/>
  <c r="F66" i="7"/>
  <c r="A66" i="7"/>
  <c r="F65" i="7"/>
  <c r="A65" i="7"/>
  <c r="F64" i="7"/>
  <c r="A64" i="7"/>
  <c r="F63" i="7"/>
  <c r="A63" i="7"/>
  <c r="F62" i="7"/>
  <c r="A62" i="7"/>
  <c r="F61" i="7"/>
  <c r="A61" i="7"/>
  <c r="F60" i="7"/>
  <c r="A60" i="7"/>
  <c r="F59" i="7"/>
  <c r="A59" i="7"/>
  <c r="F58" i="7"/>
  <c r="A58" i="7"/>
  <c r="F57" i="7"/>
  <c r="A57" i="7"/>
  <c r="F56" i="7"/>
  <c r="A56" i="7"/>
  <c r="F55" i="7"/>
  <c r="A55" i="7"/>
  <c r="F54" i="7"/>
  <c r="A54" i="7"/>
  <c r="F53" i="7"/>
  <c r="A53" i="7"/>
  <c r="F52" i="7"/>
  <c r="A52" i="7"/>
  <c r="F51" i="7"/>
  <c r="A51" i="7"/>
  <c r="F50" i="7"/>
  <c r="A50" i="7"/>
  <c r="F49" i="7"/>
  <c r="A49" i="7"/>
  <c r="F48" i="7"/>
  <c r="A48" i="7"/>
  <c r="F47" i="7"/>
  <c r="A47" i="7"/>
  <c r="F46" i="7"/>
  <c r="A46" i="7"/>
  <c r="F45" i="7"/>
  <c r="A45" i="7"/>
  <c r="F44" i="7"/>
  <c r="A44" i="7"/>
  <c r="F43" i="7"/>
  <c r="A43" i="7"/>
  <c r="F42" i="7"/>
  <c r="A42" i="7"/>
  <c r="F41" i="7"/>
  <c r="A41" i="7"/>
  <c r="F40" i="7"/>
  <c r="A40" i="7"/>
  <c r="F39" i="7"/>
  <c r="A39" i="7"/>
  <c r="F38" i="7"/>
  <c r="A38" i="7"/>
  <c r="F37" i="7"/>
  <c r="A37" i="7"/>
  <c r="F36" i="7"/>
  <c r="A36" i="7"/>
  <c r="F35" i="7"/>
  <c r="A35" i="7"/>
  <c r="F34" i="7"/>
  <c r="A34" i="7"/>
  <c r="F33" i="7"/>
  <c r="A33" i="7"/>
  <c r="F32" i="7"/>
  <c r="A32" i="7"/>
  <c r="F31" i="7"/>
  <c r="A31" i="7"/>
  <c r="F30" i="7"/>
  <c r="A30" i="7"/>
  <c r="F29" i="7"/>
  <c r="A29" i="7"/>
  <c r="F28" i="7"/>
  <c r="A28" i="7"/>
  <c r="F27" i="7"/>
  <c r="A27" i="7"/>
  <c r="F26" i="7"/>
  <c r="A26" i="7"/>
  <c r="F25" i="7"/>
  <c r="A25" i="7"/>
  <c r="F24" i="7"/>
  <c r="A24" i="7"/>
  <c r="F23" i="7"/>
  <c r="A23" i="7"/>
  <c r="F22" i="7"/>
  <c r="A22" i="7"/>
  <c r="F21" i="7"/>
  <c r="A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A7" i="7"/>
  <c r="F6" i="7"/>
  <c r="A6" i="7"/>
  <c r="F5" i="7"/>
  <c r="A5" i="7"/>
  <c r="F4" i="7"/>
  <c r="A4" i="7"/>
  <c r="F3" i="7"/>
  <c r="A3" i="7"/>
  <c r="F2" i="7"/>
  <c r="A2" i="7"/>
  <c r="L42" i="1" l="1"/>
  <c r="J33" i="1"/>
  <c r="L33" i="1"/>
  <c r="J40" i="1"/>
  <c r="L37" i="1"/>
  <c r="J39" i="1"/>
  <c r="L36" i="1"/>
  <c r="L41" i="1"/>
  <c r="L40" i="1"/>
  <c r="J38" i="1"/>
  <c r="L35" i="1"/>
  <c r="J37" i="1"/>
  <c r="L34" i="1"/>
  <c r="J36" i="1"/>
  <c r="J42" i="1"/>
  <c r="L38" i="1"/>
  <c r="J35" i="1"/>
  <c r="J34" i="1"/>
  <c r="L39" i="1"/>
  <c r="J41" i="1"/>
  <c r="D46" i="1" l="1"/>
  <c r="D45" i="1"/>
  <c r="D44" i="1"/>
  <c r="D43" i="1"/>
  <c r="D42" i="1"/>
  <c r="D41" i="1"/>
  <c r="D49" i="1"/>
  <c r="D48" i="1"/>
  <c r="D47" i="1"/>
  <c r="D40" i="1"/>
  <c r="D38" i="1"/>
  <c r="D36" i="1"/>
  <c r="D35" i="1"/>
  <c r="D39" i="1"/>
  <c r="D37" i="1"/>
  <c r="L45" i="1"/>
  <c r="F37" i="1"/>
  <c r="F41" i="1" l="1"/>
  <c r="F44" i="1"/>
  <c r="F48" i="1"/>
  <c r="F45" i="1"/>
  <c r="F46" i="1"/>
  <c r="F47" i="1"/>
  <c r="F42" i="1"/>
  <c r="F43" i="1"/>
  <c r="F49" i="1"/>
  <c r="F36" i="1"/>
  <c r="F39" i="1"/>
  <c r="F38" i="1"/>
  <c r="F35" i="1"/>
  <c r="F40" i="1"/>
  <c r="K8" i="5"/>
  <c r="K9" i="5" s="1"/>
  <c r="F484" i="2" l="1"/>
  <c r="F485" i="2"/>
  <c r="F486" i="2"/>
  <c r="F490" i="2"/>
  <c r="F487" i="2"/>
  <c r="F488" i="2"/>
  <c r="F489" i="2"/>
  <c r="F492" i="2"/>
  <c r="F491" i="2"/>
  <c r="F493" i="2"/>
  <c r="F494" i="2"/>
  <c r="F495" i="2"/>
  <c r="F496" i="2"/>
  <c r="F497" i="2"/>
  <c r="F498" i="2"/>
  <c r="F499" i="2"/>
  <c r="F500" i="2"/>
  <c r="F501" i="2"/>
  <c r="F502" i="2"/>
  <c r="F503" i="2"/>
  <c r="F506" i="2"/>
  <c r="F505" i="2"/>
  <c r="F504" i="2"/>
  <c r="F507" i="2"/>
  <c r="F508" i="2"/>
  <c r="F509" i="2"/>
  <c r="F510" i="2"/>
  <c r="F511" i="2"/>
  <c r="F512" i="2"/>
  <c r="F515" i="2"/>
  <c r="F513" i="2"/>
  <c r="F514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2" i="2"/>
  <c r="F621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8" i="2"/>
  <c r="F635" i="2"/>
  <c r="F636" i="2"/>
  <c r="F637" i="2"/>
  <c r="F639" i="2"/>
  <c r="F640" i="2"/>
  <c r="F641" i="2"/>
  <c r="F644" i="2"/>
  <c r="F647" i="2"/>
  <c r="F642" i="2"/>
  <c r="F643" i="2"/>
  <c r="F645" i="2"/>
  <c r="F646" i="2"/>
  <c r="F648" i="2"/>
  <c r="F649" i="2"/>
  <c r="F650" i="2"/>
  <c r="F653" i="2"/>
  <c r="F656" i="2"/>
  <c r="F651" i="2"/>
  <c r="F654" i="2"/>
  <c r="F652" i="2"/>
  <c r="F655" i="2"/>
  <c r="F657" i="2"/>
  <c r="F658" i="2"/>
  <c r="F659" i="2"/>
  <c r="F662" i="2"/>
  <c r="F661" i="2"/>
  <c r="F660" i="2"/>
  <c r="F663" i="2"/>
  <c r="F664" i="2"/>
  <c r="F665" i="2"/>
  <c r="F666" i="2"/>
  <c r="F668" i="2"/>
  <c r="F667" i="2"/>
  <c r="F669" i="2"/>
  <c r="F670" i="2"/>
  <c r="F671" i="2"/>
  <c r="F672" i="2"/>
  <c r="F673" i="2"/>
  <c r="F674" i="2"/>
  <c r="F675" i="2"/>
  <c r="F676" i="2"/>
  <c r="F680" i="2"/>
  <c r="F678" i="2"/>
  <c r="F682" i="2"/>
  <c r="F681" i="2"/>
  <c r="F679" i="2"/>
  <c r="F677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2" i="2"/>
  <c r="F700" i="2"/>
  <c r="F701" i="2"/>
  <c r="F703" i="2"/>
  <c r="F704" i="2"/>
  <c r="F705" i="2"/>
  <c r="F706" i="2"/>
  <c r="F707" i="2"/>
  <c r="F708" i="2"/>
  <c r="F709" i="2"/>
  <c r="F710" i="2"/>
  <c r="F713" i="2"/>
  <c r="F711" i="2"/>
  <c r="F712" i="2"/>
  <c r="F714" i="2"/>
  <c r="F715" i="2"/>
  <c r="F716" i="2"/>
  <c r="F717" i="2"/>
  <c r="F718" i="2"/>
  <c r="F719" i="2"/>
  <c r="F720" i="2"/>
  <c r="F721" i="2"/>
  <c r="F722" i="2"/>
  <c r="F724" i="2"/>
  <c r="F723" i="2"/>
  <c r="F725" i="2"/>
  <c r="F726" i="2"/>
  <c r="F727" i="2"/>
  <c r="F728" i="2"/>
  <c r="F729" i="2"/>
  <c r="F730" i="2"/>
  <c r="F733" i="2"/>
  <c r="F732" i="2"/>
  <c r="F731" i="2"/>
  <c r="F734" i="2"/>
  <c r="F735" i="2"/>
  <c r="F736" i="2"/>
  <c r="F737" i="2"/>
  <c r="F738" i="2"/>
  <c r="F739" i="2"/>
  <c r="F742" i="2"/>
  <c r="F741" i="2"/>
  <c r="F740" i="2"/>
  <c r="F743" i="2"/>
  <c r="F744" i="2"/>
  <c r="F746" i="2"/>
  <c r="F747" i="2"/>
  <c r="F748" i="2"/>
  <c r="F750" i="2"/>
  <c r="F749" i="2"/>
  <c r="F745" i="2"/>
  <c r="F751" i="2"/>
  <c r="F752" i="2"/>
  <c r="F754" i="2"/>
  <c r="F755" i="2"/>
  <c r="F758" i="2"/>
  <c r="F753" i="2"/>
  <c r="F756" i="2"/>
  <c r="F757" i="2"/>
  <c r="F759" i="2"/>
  <c r="F760" i="2"/>
  <c r="F761" i="2"/>
  <c r="F764" i="2"/>
  <c r="F765" i="2"/>
  <c r="F762" i="2"/>
  <c r="F763" i="2"/>
  <c r="F766" i="2"/>
  <c r="F767" i="2"/>
  <c r="F768" i="2"/>
  <c r="F769" i="2"/>
  <c r="F772" i="2"/>
  <c r="F773" i="2"/>
  <c r="F770" i="2"/>
  <c r="F771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2" i="2"/>
  <c r="F790" i="2"/>
  <c r="F791" i="2"/>
  <c r="F793" i="2"/>
  <c r="F794" i="2"/>
  <c r="F795" i="2"/>
  <c r="F796" i="2"/>
  <c r="F797" i="2"/>
  <c r="F798" i="2"/>
  <c r="F801" i="2"/>
  <c r="F800" i="2"/>
  <c r="F799" i="2"/>
  <c r="F802" i="2"/>
  <c r="F803" i="2"/>
  <c r="F809" i="2"/>
  <c r="F804" i="2"/>
  <c r="F805" i="2"/>
  <c r="F806" i="2"/>
  <c r="F807" i="2"/>
  <c r="F808" i="2"/>
  <c r="F810" i="2"/>
  <c r="F811" i="2"/>
  <c r="F817" i="2"/>
  <c r="F813" i="2"/>
  <c r="F812" i="2"/>
  <c r="F814" i="2"/>
  <c r="F815" i="2"/>
  <c r="F816" i="2"/>
  <c r="F818" i="2"/>
  <c r="F819" i="2"/>
  <c r="F820" i="2"/>
  <c r="F822" i="2"/>
  <c r="F821" i="2"/>
  <c r="F824" i="2"/>
  <c r="F823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40" i="2"/>
  <c r="F839" i="2"/>
  <c r="F841" i="2"/>
  <c r="F842" i="2"/>
  <c r="F843" i="2"/>
  <c r="F844" i="2"/>
  <c r="F845" i="2"/>
  <c r="F846" i="2"/>
  <c r="F848" i="2"/>
  <c r="F847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91" i="2"/>
  <c r="F886" i="2"/>
  <c r="F887" i="2"/>
  <c r="F888" i="2"/>
  <c r="F889" i="2"/>
  <c r="F890" i="2"/>
  <c r="F483" i="2"/>
  <c r="F124" i="2"/>
  <c r="F125" i="2"/>
  <c r="F127" i="2"/>
  <c r="F126" i="2"/>
  <c r="F128" i="2"/>
  <c r="F129" i="2"/>
  <c r="F130" i="2"/>
  <c r="F134" i="2"/>
  <c r="F135" i="2"/>
  <c r="F131" i="2"/>
  <c r="F132" i="2"/>
  <c r="F133" i="2"/>
  <c r="F136" i="2"/>
  <c r="F137" i="2"/>
  <c r="F138" i="2"/>
  <c r="F139" i="2"/>
  <c r="F140" i="2"/>
  <c r="F141" i="2"/>
  <c r="F142" i="2"/>
  <c r="F143" i="2"/>
  <c r="F144" i="2"/>
  <c r="F145" i="2"/>
  <c r="F147" i="2"/>
  <c r="F149" i="2"/>
  <c r="F150" i="2"/>
  <c r="F146" i="2"/>
  <c r="F148" i="2"/>
  <c r="F151" i="2"/>
  <c r="F152" i="2"/>
  <c r="F153" i="2"/>
  <c r="F154" i="2"/>
  <c r="F155" i="2"/>
  <c r="F156" i="2"/>
  <c r="F157" i="2"/>
  <c r="F158" i="2"/>
  <c r="F162" i="2"/>
  <c r="F159" i="2"/>
  <c r="F160" i="2"/>
  <c r="F163" i="2"/>
  <c r="F161" i="2"/>
  <c r="F164" i="2"/>
  <c r="F168" i="2"/>
  <c r="F165" i="2"/>
  <c r="F166" i="2"/>
  <c r="F169" i="2"/>
  <c r="F167" i="2"/>
  <c r="F170" i="2"/>
  <c r="F175" i="2"/>
  <c r="F171" i="2"/>
  <c r="F172" i="2"/>
  <c r="F176" i="2"/>
  <c r="F173" i="2"/>
  <c r="F174" i="2"/>
  <c r="F177" i="2"/>
  <c r="F182" i="2"/>
  <c r="F178" i="2"/>
  <c r="F179" i="2"/>
  <c r="F180" i="2"/>
  <c r="F183" i="2"/>
  <c r="F181" i="2"/>
  <c r="F184" i="2"/>
  <c r="F189" i="2"/>
  <c r="F185" i="2"/>
  <c r="F186" i="2"/>
  <c r="F190" i="2"/>
  <c r="F187" i="2"/>
  <c r="F188" i="2"/>
  <c r="F191" i="2"/>
  <c r="F195" i="2"/>
  <c r="F192" i="2"/>
  <c r="F193" i="2"/>
  <c r="F196" i="2"/>
  <c r="F194" i="2"/>
  <c r="F197" i="2"/>
  <c r="F202" i="2"/>
  <c r="F198" i="2"/>
  <c r="F201" i="2"/>
  <c r="F203" i="2"/>
  <c r="F199" i="2"/>
  <c r="F200" i="2"/>
  <c r="F204" i="2"/>
  <c r="F205" i="2"/>
  <c r="F208" i="2"/>
  <c r="F207" i="2"/>
  <c r="F206" i="2"/>
  <c r="F210" i="2"/>
  <c r="F211" i="2"/>
  <c r="F209" i="2"/>
  <c r="F212" i="2"/>
  <c r="F213" i="2"/>
  <c r="F214" i="2"/>
  <c r="F216" i="2"/>
  <c r="F215" i="2"/>
  <c r="F219" i="2"/>
  <c r="F218" i="2"/>
  <c r="F217" i="2"/>
  <c r="F220" i="2"/>
  <c r="F221" i="2"/>
  <c r="F222" i="2"/>
  <c r="F224" i="2"/>
  <c r="F223" i="2"/>
  <c r="F225" i="2"/>
  <c r="F226" i="2"/>
  <c r="F227" i="2"/>
  <c r="F228" i="2"/>
  <c r="F229" i="2"/>
  <c r="F230" i="2"/>
  <c r="F232" i="2"/>
  <c r="F231" i="2"/>
  <c r="F234" i="2"/>
  <c r="F235" i="2"/>
  <c r="F233" i="2"/>
  <c r="F236" i="2"/>
  <c r="F237" i="2"/>
  <c r="F238" i="2"/>
  <c r="F240" i="2"/>
  <c r="F239" i="2"/>
  <c r="F241" i="2"/>
  <c r="F243" i="2"/>
  <c r="F242" i="2"/>
  <c r="F244" i="2"/>
  <c r="F245" i="2"/>
  <c r="F246" i="2"/>
  <c r="F248" i="2"/>
  <c r="F247" i="2"/>
  <c r="F249" i="2"/>
  <c r="F250" i="2"/>
  <c r="F251" i="2"/>
  <c r="F252" i="2"/>
  <c r="F257" i="2"/>
  <c r="F253" i="2"/>
  <c r="F254" i="2"/>
  <c r="F258" i="2"/>
  <c r="F255" i="2"/>
  <c r="F256" i="2"/>
  <c r="F259" i="2"/>
  <c r="F263" i="2"/>
  <c r="F260" i="2"/>
  <c r="F261" i="2"/>
  <c r="F264" i="2"/>
  <c r="F262" i="2"/>
  <c r="F265" i="2"/>
  <c r="F269" i="2"/>
  <c r="F266" i="2"/>
  <c r="F267" i="2"/>
  <c r="F270" i="2"/>
  <c r="F268" i="2"/>
  <c r="F271" i="2"/>
  <c r="F276" i="2"/>
  <c r="F272" i="2"/>
  <c r="F273" i="2"/>
  <c r="F277" i="2"/>
  <c r="F274" i="2"/>
  <c r="F275" i="2"/>
  <c r="F278" i="2"/>
  <c r="F283" i="2"/>
  <c r="F279" i="2"/>
  <c r="F280" i="2"/>
  <c r="F284" i="2"/>
  <c r="F281" i="2"/>
  <c r="F282" i="2"/>
  <c r="F285" i="2"/>
  <c r="F290" i="2"/>
  <c r="F286" i="2"/>
  <c r="F287" i="2"/>
  <c r="F291" i="2"/>
  <c r="F289" i="2"/>
  <c r="F288" i="2"/>
  <c r="F292" i="2"/>
  <c r="F296" i="2"/>
  <c r="F293" i="2"/>
  <c r="F294" i="2"/>
  <c r="F297" i="2"/>
  <c r="F295" i="2"/>
  <c r="F298" i="2"/>
  <c r="F300" i="2"/>
  <c r="F299" i="2"/>
  <c r="F301" i="2"/>
  <c r="F302" i="2"/>
  <c r="F303" i="2"/>
  <c r="F304" i="2"/>
  <c r="F305" i="2"/>
  <c r="F307" i="2"/>
  <c r="F308" i="2"/>
  <c r="F306" i="2"/>
  <c r="F311" i="2"/>
  <c r="F309" i="2"/>
  <c r="F310" i="2"/>
  <c r="F312" i="2"/>
  <c r="F313" i="2"/>
  <c r="F315" i="2"/>
  <c r="F316" i="2"/>
  <c r="F314" i="2"/>
  <c r="F317" i="2"/>
  <c r="F319" i="2"/>
  <c r="F318" i="2"/>
  <c r="F320" i="2"/>
  <c r="F321" i="2"/>
  <c r="F322" i="2"/>
  <c r="F323" i="2"/>
  <c r="F324" i="2"/>
  <c r="F325" i="2"/>
  <c r="F327" i="2"/>
  <c r="F326" i="2"/>
  <c r="F328" i="2"/>
  <c r="F329" i="2"/>
  <c r="F330" i="2"/>
  <c r="F331" i="2"/>
  <c r="F332" i="2"/>
  <c r="F333" i="2"/>
  <c r="F334" i="2"/>
  <c r="F335" i="2"/>
  <c r="F336" i="2"/>
  <c r="F337" i="2"/>
  <c r="F338" i="2"/>
  <c r="F344" i="2"/>
  <c r="F339" i="2"/>
  <c r="F340" i="2"/>
  <c r="F341" i="2"/>
  <c r="F342" i="2"/>
  <c r="F343" i="2"/>
  <c r="F345" i="2"/>
  <c r="F346" i="2"/>
  <c r="F347" i="2"/>
  <c r="F348" i="2"/>
  <c r="F349" i="2"/>
  <c r="F350" i="2"/>
  <c r="F351" i="2"/>
  <c r="F352" i="2"/>
  <c r="F353" i="2"/>
  <c r="F354" i="2"/>
  <c r="F355" i="2"/>
  <c r="F361" i="2"/>
  <c r="F356" i="2"/>
  <c r="F357" i="2"/>
  <c r="F358" i="2"/>
  <c r="F359" i="2"/>
  <c r="F360" i="2"/>
  <c r="F362" i="2"/>
  <c r="F363" i="2"/>
  <c r="F364" i="2"/>
  <c r="F365" i="2"/>
  <c r="F366" i="2"/>
  <c r="F367" i="2"/>
  <c r="F368" i="2"/>
  <c r="F369" i="2"/>
  <c r="F370" i="2"/>
  <c r="F371" i="2"/>
  <c r="F372" i="2"/>
  <c r="F374" i="2"/>
  <c r="F375" i="2"/>
  <c r="F379" i="2"/>
  <c r="F377" i="2"/>
  <c r="F373" i="2"/>
  <c r="F376" i="2"/>
  <c r="F380" i="2"/>
  <c r="F378" i="2"/>
  <c r="F381" i="2"/>
  <c r="F382" i="2"/>
  <c r="F383" i="2"/>
  <c r="F385" i="2"/>
  <c r="F384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1" i="2"/>
  <c r="F400" i="2"/>
  <c r="F402" i="2"/>
  <c r="F403" i="2"/>
  <c r="F404" i="2"/>
  <c r="F410" i="2"/>
  <c r="F405" i="2"/>
  <c r="F406" i="2"/>
  <c r="F407" i="2"/>
  <c r="F408" i="2"/>
  <c r="F409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40" i="2"/>
  <c r="F438" i="2"/>
  <c r="F435" i="2"/>
  <c r="F436" i="2"/>
  <c r="F442" i="2"/>
  <c r="F437" i="2"/>
  <c r="F441" i="2"/>
  <c r="F439" i="2"/>
  <c r="F443" i="2"/>
  <c r="F449" i="2"/>
  <c r="F447" i="2"/>
  <c r="F444" i="2"/>
  <c r="F445" i="2"/>
  <c r="F451" i="2"/>
  <c r="F446" i="2"/>
  <c r="F450" i="2"/>
  <c r="F448" i="2"/>
  <c r="F452" i="2"/>
  <c r="F458" i="2"/>
  <c r="F456" i="2"/>
  <c r="F453" i="2"/>
  <c r="F454" i="2"/>
  <c r="F460" i="2"/>
  <c r="F455" i="2"/>
  <c r="F459" i="2"/>
  <c r="F457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6" i="2"/>
  <c r="F477" i="2"/>
  <c r="F475" i="2"/>
  <c r="F478" i="2"/>
  <c r="F479" i="2"/>
  <c r="F480" i="2"/>
  <c r="F481" i="2"/>
  <c r="F482" i="2"/>
  <c r="F123" i="2"/>
  <c r="F122" i="2"/>
  <c r="L26" i="1"/>
  <c r="F67" i="2"/>
  <c r="F68" i="2"/>
  <c r="F69" i="2"/>
  <c r="F70" i="2"/>
  <c r="F71" i="2"/>
  <c r="F72" i="2"/>
  <c r="F74" i="2"/>
  <c r="F75" i="2"/>
  <c r="F73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1" i="2"/>
  <c r="F12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2" i="2"/>
  <c r="D12" i="1" l="1"/>
  <c r="F13" i="1"/>
  <c r="D13" i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9" i="2"/>
  <c r="A10" i="2"/>
  <c r="A11" i="2"/>
  <c r="A12" i="2"/>
  <c r="A13" i="2"/>
  <c r="A14" i="2"/>
  <c r="A3" i="2"/>
  <c r="A4" i="2"/>
  <c r="A5" i="2"/>
  <c r="A6" i="2"/>
  <c r="A7" i="2"/>
  <c r="A8" i="2"/>
  <c r="A2" i="2"/>
  <c r="J14" i="1" l="1"/>
  <c r="J15" i="1"/>
  <c r="J16" i="1"/>
  <c r="L47" i="1"/>
  <c r="L46" i="1"/>
  <c r="P42" i="1"/>
  <c r="N42" i="1" s="1"/>
  <c r="P41" i="1"/>
  <c r="N41" i="1" s="1"/>
  <c r="P40" i="1"/>
  <c r="N40" i="1" s="1"/>
  <c r="P39" i="1"/>
  <c r="N39" i="1" s="1"/>
  <c r="P38" i="1"/>
  <c r="N38" i="1" s="1"/>
  <c r="P34" i="1"/>
  <c r="N34" i="1" s="1"/>
  <c r="P37" i="1"/>
  <c r="N37" i="1" s="1"/>
  <c r="P36" i="1"/>
  <c r="N36" i="1" s="1"/>
  <c r="P35" i="1"/>
  <c r="N35" i="1" s="1"/>
  <c r="P33" i="1"/>
  <c r="E34" i="1"/>
  <c r="L14" i="1"/>
  <c r="J19" i="1"/>
  <c r="L27" i="1"/>
  <c r="L28" i="1"/>
  <c r="E16" i="1"/>
  <c r="L17" i="1"/>
  <c r="J21" i="1"/>
  <c r="L21" i="1"/>
  <c r="P21" i="1"/>
  <c r="N21" i="1" s="1"/>
  <c r="L23" i="1"/>
  <c r="J22" i="1"/>
  <c r="L22" i="1"/>
  <c r="P22" i="1"/>
  <c r="N22" i="1" s="1"/>
  <c r="J23" i="1"/>
  <c r="P23" i="1"/>
  <c r="N23" i="1" s="1"/>
  <c r="P15" i="1"/>
  <c r="N15" i="1" s="1"/>
  <c r="P19" i="1"/>
  <c r="N19" i="1" s="1"/>
  <c r="P18" i="1"/>
  <c r="N18" i="1" s="1"/>
  <c r="L20" i="1"/>
  <c r="P16" i="1"/>
  <c r="N16" i="1" s="1"/>
  <c r="P20" i="1"/>
  <c r="N20" i="1" s="1"/>
  <c r="P14" i="1"/>
  <c r="L18" i="1"/>
  <c r="L16" i="1"/>
  <c r="P17" i="1"/>
  <c r="N17" i="1" s="1"/>
  <c r="L15" i="1"/>
  <c r="L19" i="1"/>
  <c r="J20" i="1"/>
  <c r="J17" i="1"/>
  <c r="J18" i="1"/>
  <c r="N33" i="1" l="1"/>
  <c r="D34" i="1"/>
  <c r="F34" i="1"/>
  <c r="E49" i="1"/>
  <c r="E37" i="1"/>
  <c r="E48" i="1"/>
  <c r="E36" i="1"/>
  <c r="E47" i="1"/>
  <c r="E35" i="1"/>
  <c r="E46" i="1"/>
  <c r="E41" i="1"/>
  <c r="E45" i="1"/>
  <c r="E44" i="1"/>
  <c r="E40" i="1"/>
  <c r="E39" i="1"/>
  <c r="E38" i="1"/>
  <c r="E43" i="1"/>
  <c r="E42" i="1"/>
  <c r="F16" i="1"/>
  <c r="N14" i="1"/>
  <c r="E20" i="1"/>
  <c r="D20" i="1"/>
  <c r="F20" i="1"/>
  <c r="E31" i="1"/>
  <c r="E19" i="1"/>
  <c r="E30" i="1"/>
  <c r="E18" i="1"/>
  <c r="E17" i="1"/>
  <c r="E26" i="1"/>
  <c r="E24" i="1"/>
  <c r="E22" i="1"/>
  <c r="E21" i="1"/>
  <c r="E29" i="1"/>
  <c r="E28" i="1"/>
  <c r="E27" i="1"/>
  <c r="E25" i="1"/>
  <c r="E23" i="1"/>
  <c r="F18" i="1"/>
  <c r="F17" i="1"/>
  <c r="F19" i="1"/>
  <c r="F21" i="1"/>
  <c r="F22" i="1"/>
  <c r="F23" i="1"/>
  <c r="F24" i="1"/>
  <c r="F25" i="1"/>
  <c r="F26" i="1"/>
  <c r="F27" i="1"/>
  <c r="F28" i="1"/>
  <c r="F29" i="1"/>
  <c r="F30" i="1"/>
  <c r="F31" i="1"/>
  <c r="D31" i="1"/>
  <c r="D27" i="1"/>
  <c r="D23" i="1"/>
  <c r="D19" i="1"/>
  <c r="D30" i="1"/>
  <c r="D26" i="1"/>
  <c r="D22" i="1"/>
  <c r="D29" i="1"/>
  <c r="D25" i="1"/>
  <c r="D21" i="1"/>
  <c r="D28" i="1"/>
  <c r="D24" i="1"/>
  <c r="D18" i="1"/>
  <c r="D17" i="1"/>
  <c r="D16" i="1"/>
</calcChain>
</file>

<file path=xl/sharedStrings.xml><?xml version="1.0" encoding="utf-8"?>
<sst xmlns="http://schemas.openxmlformats.org/spreadsheetml/2006/main" count="9193" uniqueCount="626">
  <si>
    <t>Cod Padre</t>
  </si>
  <si>
    <t>Desc Padre</t>
  </si>
  <si>
    <t>UndMed Bas</t>
  </si>
  <si>
    <t>Ctd Base</t>
  </si>
  <si>
    <t>Cod Hijo</t>
  </si>
  <si>
    <t>Desc Hijo</t>
  </si>
  <si>
    <t>Cantidad H</t>
  </si>
  <si>
    <t>DICLOFENACO 1%GEL TOPICO TUBX 30G COL</t>
  </si>
  <si>
    <t>ST</t>
  </si>
  <si>
    <t>DICLOFENACO 1.0% GEL TOPICO</t>
  </si>
  <si>
    <t>KG</t>
  </si>
  <si>
    <t>EST DICLOFENACO 1% X 30g GEL TÓPICO COL</t>
  </si>
  <si>
    <t>FUNGIMAX CREMA VAGINAL X 40 G SWF</t>
  </si>
  <si>
    <t>CLOTRIMAZOL 1.0%CREMA VAGINAL</t>
  </si>
  <si>
    <t>APLICADOR VAGINAL X 6 TUBO PE</t>
  </si>
  <si>
    <t>TUB FUNGIMAX 1%CREMA VAGINALX40g SWF PHQ</t>
  </si>
  <si>
    <t>EST FUNGIMAX 1%CREMA VAGINALX40g SWF PHQ</t>
  </si>
  <si>
    <t>INS FUNGIMAX CREMA VAGINAL SWF PHQ</t>
  </si>
  <si>
    <t>ETQ SELLO DE SEGURIDAD CON IMPRESION</t>
  </si>
  <si>
    <t>ALCOHOL POLIVINILI 1.4% OFT FCOX15ML COL</t>
  </si>
  <si>
    <t>ALCOHOL POLIVINILICO 1.4% OFTALMICO</t>
  </si>
  <si>
    <t>L</t>
  </si>
  <si>
    <t>FCO PEBD BLANCO X 15 ml</t>
  </si>
  <si>
    <t>CAPILAR PEBD NATURAL GOTERO</t>
  </si>
  <si>
    <t>TAPA PP BLANCA GOTERO</t>
  </si>
  <si>
    <t>ETQ ALCOHOL POLIVIN 1,4%X15mL SO ABF COL</t>
  </si>
  <si>
    <t>EST ALCOHOL POLIVIN 1,4%X15mL SO ABF COL</t>
  </si>
  <si>
    <t>CJA CORRUGADA C620K #1</t>
  </si>
  <si>
    <t>ETQ ALCOHOL POLIVINI 1,4%X15mL SO QB COL</t>
  </si>
  <si>
    <t>EST ALCOHOL POLIVINI 1,4%X15mL SO QB COL</t>
  </si>
  <si>
    <t>CROMOGLICATO DE SODIO 4% OFT FCOX5ML COL</t>
  </si>
  <si>
    <t>CROMOGLICATO DE SODIO 4% OFTALMICO</t>
  </si>
  <si>
    <t>FCO PEBD BLANCO X 8 ml</t>
  </si>
  <si>
    <t>ETQ CROMOGLICATO DE SO 4%X5mL SO ABF COL</t>
  </si>
  <si>
    <t>EST CROMOGLICATO DE SO 4%X5mL SO ABF COL</t>
  </si>
  <si>
    <t>SEPARADOR PARA CCF-0035</t>
  </si>
  <si>
    <t>ETQ CROMOGLIC DE SOD 4%X5mL S.OFT COL EX</t>
  </si>
  <si>
    <t>EST CROMOGLICATO DE SOD 4%X5mL SO QB COL</t>
  </si>
  <si>
    <t>DORZOLAM+TIMOLO 20MG/5MG OFT FCOX5ML COL</t>
  </si>
  <si>
    <t>DORZOLAMIDA+TIMOLOL 20-5mg/5ml OFT</t>
  </si>
  <si>
    <t>ETQ DORZOLAM+TIMOL 20/5mgX5mL SO ABF COL</t>
  </si>
  <si>
    <t>EST DORZOLAM+TIMOL 20/5mgX5mL SO ABF COL</t>
  </si>
  <si>
    <t>ETQ DORZOLAMI+TIMOL 20/5mgX5mL SO QB COL</t>
  </si>
  <si>
    <t>EST DORZOLAMI+TIMOL 20/5mgX5mL SO QB COL</t>
  </si>
  <si>
    <t>GENTAMICINA 0.3% OFT FCOX10ML COL</t>
  </si>
  <si>
    <t>GENTAMICINA 0.3% SOLUCION OFTALMICA</t>
  </si>
  <si>
    <t>FCO PEBD BLANCO X 10 ml</t>
  </si>
  <si>
    <t>ETQ GENTAMICINA 0,3% X10mL S.OFT ABF COL</t>
  </si>
  <si>
    <t>INS GENTAMICINA 0,3% SO ARB COL</t>
  </si>
  <si>
    <t>EST GENTAMICINA 0,3% X10mL S.OFT ABF COL</t>
  </si>
  <si>
    <t>FABRIC. GENTAM. 0,3% OFT FCX10ML CO+INSE</t>
  </si>
  <si>
    <t>ETQ GENTAMICINA 0,3% X10mL S.OFT QB COL</t>
  </si>
  <si>
    <t>INS GENTAMICINA 0,3% SO QB COL</t>
  </si>
  <si>
    <t>EST GENTAMICINA 0,3% X10mL S.OFT QB COL</t>
  </si>
  <si>
    <t>LAGRIMAS ARTIFICIALES OFT FCOX15ML COL</t>
  </si>
  <si>
    <t>ETQ LAGRIMAS ARTIFI. X15mL S.OFT ARB COL</t>
  </si>
  <si>
    <t>INS LAGRIMAS ARTIFICIALES S.OFT ARB COL</t>
  </si>
  <si>
    <t>EST LAGRIMAS ARTIFI. X15mL S.OFT ARB COL</t>
  </si>
  <si>
    <t>CJA CORRUGA VITAMINA C TABLETAS</t>
  </si>
  <si>
    <t>FABR. LAGRIMAS ARTIFICIALES OFT FCOX15ML</t>
  </si>
  <si>
    <t>LAGRIMAS ARTIFICIALES</t>
  </si>
  <si>
    <t>ETQ LAGRIMAS ARTIFI. X15mL S.OFT QB COL</t>
  </si>
  <si>
    <t>INS LAGRIMAS ARTIFICIALES S.OFT QB COL</t>
  </si>
  <si>
    <t>EST LAGRIMAS ARTIFI. X15mL S.OFT QB COL</t>
  </si>
  <si>
    <t>TIMOLOL MALEATO 0.5% OFT FCOX5ML COL</t>
  </si>
  <si>
    <t>TIMOLOL MALEATO 0.5% SOLUCION OFTALMICA</t>
  </si>
  <si>
    <t>ETQ TIMOLOL 0,5% X 5mL S. OFT ABF COL</t>
  </si>
  <si>
    <t>EST TIMOLOL 0,5% X 5mL S. OFT ABF COL</t>
  </si>
  <si>
    <t>ETQ TIMOLOL 0,5% X 5mL S. OFT QB COL</t>
  </si>
  <si>
    <t>EST TIMOLOL 0,5% X 5mL S. OFT QB COL</t>
  </si>
  <si>
    <t>TIMOLOL MALEATO 0.5% OFT FCOX5ML EXP</t>
  </si>
  <si>
    <t>EST TIMOLOL 0.5% X 5mL S.OFT EXP</t>
  </si>
  <si>
    <t>ETQ TIMOLOL 0.5% X 5mL S.OFT EXP</t>
  </si>
  <si>
    <t>CJA CORRUGADA FCOX120ml X60 UND EXP</t>
  </si>
  <si>
    <t>MOMETASONA 0.1% CRE TUBX15G COL</t>
  </si>
  <si>
    <t>MOMETASONA 0.1% CREMA (QS)</t>
  </si>
  <si>
    <t>TUB FUROATO MOMETASONA 0.1% X15g CT COL</t>
  </si>
  <si>
    <t>INS FUROATO DE MOMETASONA 0.1% CT COL</t>
  </si>
  <si>
    <t>EST FUROATO MOMETASONA 0.1% X15g CT COL</t>
  </si>
  <si>
    <t>CJA CORRUGADA GRANDE NACIONAL</t>
  </si>
  <si>
    <t>OXIMETAZOLINA 0.05% SLN NAS FCOX15ML COL</t>
  </si>
  <si>
    <t>OXIMETAZOLINA HCL 0.05% SOL</t>
  </si>
  <si>
    <t>FCO OXIMETAZOLINA 0.05% X 15mL S.NAS COL</t>
  </si>
  <si>
    <t>EST OXIMETAZOLINA 0.05% X 15mL S.NAS COL</t>
  </si>
  <si>
    <t>TAPA NEBULIZADOR PARA FRASCO FCO-0084/83</t>
  </si>
  <si>
    <t>SUBTAPA Y MANGUERA FRASCO FCO-0084/83</t>
  </si>
  <si>
    <t>OXIMETAZOLINA 0.025%SLN NAS FCOX15ML COL</t>
  </si>
  <si>
    <t>OXIMETAZOLINA HCL 0.025% SOL</t>
  </si>
  <si>
    <t>FCO OXIMETAZOLINA 0.025% X15mL S.NAS COL</t>
  </si>
  <si>
    <t>EST OXIMETAZOLINA 0.025% X15mL S.NAS COL</t>
  </si>
  <si>
    <t>PREDNISOLONA 10MG/1ML OFT FCOX5ML COL</t>
  </si>
  <si>
    <t>PREDNISOLONA ACETATO 10mg/ml OFT</t>
  </si>
  <si>
    <t>ETQ PREDNISOLONA 10mg/mL X5mL SO ABF COL</t>
  </si>
  <si>
    <t>INS PREDNISOLONA 10mg/mL SO ARB COL</t>
  </si>
  <si>
    <t>EST PREDNISOLONA 10mg/mL X5mL SO ABF COL</t>
  </si>
  <si>
    <t>FABR. PREDNISOLONA 10MG/1ML OFT FCX5ML C</t>
  </si>
  <si>
    <t>ANALPER 1% GEL TUBX30G COL</t>
  </si>
  <si>
    <t>DICLOFENACO 1% GEL</t>
  </si>
  <si>
    <t>EST ANALPER GEL 1% X 30g COL</t>
  </si>
  <si>
    <t>MOMETASONA 0.1% LOC FCOX30ML COL</t>
  </si>
  <si>
    <t>FUROATO DE MOMETASONA 0.1% LOCION</t>
  </si>
  <si>
    <t>FCO FUROATO MOMETASONA 0.1%X15mL LOC COL</t>
  </si>
  <si>
    <t>SUBTAPA FCO MOMETASONA 0.1% LOCIÓN</t>
  </si>
  <si>
    <t>INS FUROATO DE MOMETASONA 0.1% LOC COL</t>
  </si>
  <si>
    <t>EST FUROATO MOMETASONA 0.1%X15mL LOC COL</t>
  </si>
  <si>
    <t>FABRIC MOMETASONA 0.1% LOCION+INSERTO</t>
  </si>
  <si>
    <t>FUNGIFEET 1% CREMA X 15G COL</t>
  </si>
  <si>
    <t>TERBINAFINA 1% CREMA QSOMES</t>
  </si>
  <si>
    <t>EST FUNGIFEET 1% x 15 g CREMA COL</t>
  </si>
  <si>
    <t>FUNGIFEET 1% CREMA X 5G (MM) COL</t>
  </si>
  <si>
    <t>CAPACHO FCO 120ml 6X5</t>
  </si>
  <si>
    <t>ANALPER 1% GEL X 5G (MM) COL</t>
  </si>
  <si>
    <t>OCAM 1% GEL x 40G COL</t>
  </si>
  <si>
    <t>MELOXICAM 1% GEL TOPICO</t>
  </si>
  <si>
    <t>TUB OCAM 1% X 40g GEL TOP COL</t>
  </si>
  <si>
    <t>EST OCAM 1% X 40g GEL TOP COL</t>
  </si>
  <si>
    <t>FABRICACIÓN MELOXICAM 1% GEL TOPICO*40g</t>
  </si>
  <si>
    <t>CJA CORRUGADA FCOX60ml X84 UND BETA</t>
  </si>
  <si>
    <t>FITTUDERM CREMA X 20G (COPI)</t>
  </si>
  <si>
    <t>EST FITTUDERM X 20g CRE COPI COL</t>
  </si>
  <si>
    <t>TUB FITTUDERM X 20g CRE COPI COL</t>
  </si>
  <si>
    <t>CLOTRIMAZOL+NEOMICINA +DEXAMETASONA CRE</t>
  </si>
  <si>
    <t>CJA CORRUGADA 31.3X48X26.7 CM C790K</t>
  </si>
  <si>
    <t>OCAM GEL 1% X 5g COL (MM)</t>
  </si>
  <si>
    <t>TUB OCAM 1% X 5g GEL TOP COL MM</t>
  </si>
  <si>
    <t>EST OCAM 1% X 5g GEL TOP COL MM</t>
  </si>
  <si>
    <t>FABRICACIÓN OCAM GEL 1% X 5g COL (MM)</t>
  </si>
  <si>
    <t>AFELEX 250MG/5ML PPS FCOX60ML COL(COPID)</t>
  </si>
  <si>
    <t>CEFALEXINA 250 mg/5ml PPS</t>
  </si>
  <si>
    <t>TAPA PILFER 28mm LINER ESPUMADO S/IMPRES</t>
  </si>
  <si>
    <t>FCO PEAD BLANCO X120ml</t>
  </si>
  <si>
    <t>ETQ AFELEX 250mg/5mL X 60mL PRS COPI COL</t>
  </si>
  <si>
    <t>EST AFELEX 250mg/5mL X 60mL PRS COPI COL</t>
  </si>
  <si>
    <t>MOMETASONA 0.1% CRE TUBX15G EXP</t>
  </si>
  <si>
    <t>EST FUROATO MOMETASONA 0.1%X 15g COL-EXP</t>
  </si>
  <si>
    <t>FABRIC. MOMETASONA 0.1% CRE TUBX15G EXP</t>
  </si>
  <si>
    <t>DERMA Q CREMA TÓPICA TUBX5G ECU(MM)</t>
  </si>
  <si>
    <t>MUPIRO 2%+CLOTRI 1%+MOMETAS 0.1%CREM TOP</t>
  </si>
  <si>
    <t>EST DERMA Q x5G CREMA TÓPICA MM ECU</t>
  </si>
  <si>
    <t>FABRICACIÓN DERMA Q CREMA TÓPICA (MM)</t>
  </si>
  <si>
    <t>MOMETASONA 0.05%SUSP NAL X18G COL 140DOS</t>
  </si>
  <si>
    <t>FUROATO DE MOMETASONA 0.05% SUSP NASAL</t>
  </si>
  <si>
    <t>VALVULA DOSIFICADORA NASAL MOMETASONA</t>
  </si>
  <si>
    <t>EST F.MOMETA 0.05% SLN NASAL X 18g COL  </t>
  </si>
  <si>
    <t>ETQ F.MOMETA 0.05% SLN NASAL X 18g COL  </t>
  </si>
  <si>
    <t>INS F.MOMETA 0.05% SLN NASAL COL  </t>
  </si>
  <si>
    <t>FABRICACIÓN MOMETASONA NASAL 0.05% X 18G</t>
  </si>
  <si>
    <t>CEFADROXILO 500MG CAP CJAX12 COL</t>
  </si>
  <si>
    <t>CEFADROXILO 500 mg CAPSULAS</t>
  </si>
  <si>
    <t>CAP</t>
  </si>
  <si>
    <t>PVC TRANSPARENTE 132 MM -SYNT</t>
  </si>
  <si>
    <t>ALUIMP-CEFADROXILO 500MG CAP SYNTO</t>
  </si>
  <si>
    <t>EST CEFADROXILO 500mgX12CAP SYNT COL</t>
  </si>
  <si>
    <t>CEFALEXINA 500MG CAP CJAX20 COL</t>
  </si>
  <si>
    <t>CEFALEXINA 500 mg CAPSULAS</t>
  </si>
  <si>
    <t>ALUIMP CEFALEXINA 500mg CAP NI</t>
  </si>
  <si>
    <t>EST CEFALEXINA 500mg X 20 CAP NI COL</t>
  </si>
  <si>
    <t>CEFALEXINA 250MG/5ML PPS FCOX60ML COL</t>
  </si>
  <si>
    <t>TAPA DE SEGURIDAD 28mm IMPRESION LASANTE</t>
  </si>
  <si>
    <t>ETQ CEFALEXINA 250mg/5mL X60mL PRSO COL</t>
  </si>
  <si>
    <t>EST CEFALEXINA 250mg/5mL X 60mL PRSO COL</t>
  </si>
  <si>
    <t>INS CEFALEXINA 250mg/5mL PRSO COL</t>
  </si>
  <si>
    <t>CEFALEXINA 500MG CAP CJAX20 COL EOF</t>
  </si>
  <si>
    <t>ALUIMP CEFALEXINA 500mg CAP NI EOF COL</t>
  </si>
  <si>
    <t>EST CEFALEXINA 500mgX 20 CAP NI EOF COL</t>
  </si>
  <si>
    <t>CEFALEXINA 250MG/5ML FCOX60ML COL EOF</t>
  </si>
  <si>
    <t>ETQ CEFALEXINA 250mg/5mL X 60mL PRSO EOF</t>
  </si>
  <si>
    <t>CJA CORRUGADA FCOX120ml X144 UND</t>
  </si>
  <si>
    <t>EST CEFALEXINA 250mg/5mL X60mL PRSO EOF</t>
  </si>
  <si>
    <t>CEFADROXILO 500MG CAP CJAX12 SWF</t>
  </si>
  <si>
    <t>CEFADROXILO 500 mg CAPSULAS EXP</t>
  </si>
  <si>
    <t>ALUIMP CEFADROXILO 500mg CAP SWF</t>
  </si>
  <si>
    <t>EST CEFADROXILO 500mg X 12 CAP SWF</t>
  </si>
  <si>
    <t>DERMA Q CREMA TÓPICA TUBX20G ECU</t>
  </si>
  <si>
    <t>EST DERMA Q x 20G CREMA TOPICA ECU</t>
  </si>
  <si>
    <t>FABRICACIÓN DERMA Q CREMA TÓPICA TUBX20G</t>
  </si>
  <si>
    <t>CLOTRIMAZOL 1% CREMA VAGINAL</t>
  </si>
  <si>
    <t>EST FUNGIMAX 1% CREMA VAGINAL X 40G SWF</t>
  </si>
  <si>
    <t>TUB FUNGIMAX 1% CREMA VAGINAL X 40G SWF</t>
  </si>
  <si>
    <t>INS FUNGIMAX VAGINAL</t>
  </si>
  <si>
    <t>CEFADROXILO 500MG CAP CJAX12 GUA</t>
  </si>
  <si>
    <t>ALUIMP CEFADROXILO 500mgCAP SYN FARM GUA</t>
  </si>
  <si>
    <t>EST CEFADROXILO 500 mg CAP X12 SYNTO GUA</t>
  </si>
  <si>
    <t>INS CEFADROXILO 500mg CAP FARM GUA</t>
  </si>
  <si>
    <t>AFELEX 500MG CJAX10 CAP COL (COPI)</t>
  </si>
  <si>
    <t>ALUIMP AFELEX 500mg CAP COPI COL</t>
  </si>
  <si>
    <t>EST AFELEX 500mg X 10 CAP COOPIDROGAS</t>
  </si>
  <si>
    <t>CEFALEXINA 250MG/5ML PPS FCOX60ML EXP</t>
  </si>
  <si>
    <t>ETQ CEFALEXINA 250mg/5mL X 60mL PRSO EXP</t>
  </si>
  <si>
    <t>INS CEFALEXINA 250mg/5mL PRSO EXP</t>
  </si>
  <si>
    <t>EST CEFALEXINA 250mg/5mL X 60mL PRSO EXP</t>
  </si>
  <si>
    <t>OCAM 1% GEL x 40G ECU</t>
  </si>
  <si>
    <t>EST OCAM 1% X 40G GEL TOP COL/ECU</t>
  </si>
  <si>
    <t>INS OCAM 1% GEL TOPICO ECU</t>
  </si>
  <si>
    <t>OCAM GEL 1% X 5G MM ECU</t>
  </si>
  <si>
    <t>EST OCAM 1% X 5G GEL TOP MM COL/ECU</t>
  </si>
  <si>
    <t>FUNGIMAX TRIO X 20 G SWF</t>
  </si>
  <si>
    <t>EST FUNGIMAX TRIO CREMA TOPICA X 20G SWF</t>
  </si>
  <si>
    <t>TUB FUNGIMAX TRIO CREMA TOPICA X 20G SWF</t>
  </si>
  <si>
    <t>CEFADROXILO 500MG CAP CJAX12 EXP</t>
  </si>
  <si>
    <t>EST CEFADROXILO 500mgX12CAP SYNT COL-EXP</t>
  </si>
  <si>
    <t>INS CEFADROXILO 500mg CÁP C.A.</t>
  </si>
  <si>
    <t>CEFALEXINA 500MG CAP CJAX20 EXP</t>
  </si>
  <si>
    <t>EST CEFALEXINA 500mg X 20 CAP EXP</t>
  </si>
  <si>
    <t>INS CEFALEXINA 500mg CAP EXP</t>
  </si>
  <si>
    <t>DORZOLAM+TIMOLO 20MG/5MG OFT FCOX5ML EOF</t>
  </si>
  <si>
    <t>ETQ DORZO+TIMO 20/5mgX5mL SO ABF EOF COL</t>
  </si>
  <si>
    <t>EST DORZO+TIMO 20/5mgX5mL SO ABF EOF COL</t>
  </si>
  <si>
    <t>ETQ DORZOL+TIMO 20/5mgX5mL SO QB EOF COL</t>
  </si>
  <si>
    <t>EST DORZOL+TIMO 20/5mgX5mL SO QB EOF COL</t>
  </si>
  <si>
    <t>PREDNISOLONA 10MG/1MLOFT FCOX5ML COL EOF</t>
  </si>
  <si>
    <t>ETQ PREDNISOLONA 10mg/mL X5mL SO EOF COL</t>
  </si>
  <si>
    <t>EST PREDNISOLONA 10mg/mL X5mL SO EOF COL</t>
  </si>
  <si>
    <t>FABR. PREDNISOLONA 10MG/1MLOFT FCOX5ML C</t>
  </si>
  <si>
    <t>LAGRIMAS ARTIFICIALES OFT FCOX15ML ECU</t>
  </si>
  <si>
    <t>ETQ LAGRIMAS ARTIFICIALES X 15mL SO ECU</t>
  </si>
  <si>
    <t>INS LAGRIMAS ARTIFICIALES SO ECU</t>
  </si>
  <si>
    <t>EST LAGRIMAS ARTIFICIALES X 15mL SO ECU</t>
  </si>
  <si>
    <t>MOMETASONA 0.1% CRE TUBX15G ECU</t>
  </si>
  <si>
    <t>EST FUROATO MOMETASONA 0.1% X15g CRE ECU</t>
  </si>
  <si>
    <t>INS FUROATO MOMETASONA 0.1% CRE ECU</t>
  </si>
  <si>
    <t>TIMOLOL MALEATO 0.5% OFT FCOX5ML ECU</t>
  </si>
  <si>
    <t>ETQ TIMOLOL 0,5% X 5mL SO ECU</t>
  </si>
  <si>
    <t>INS TIMOLOL 0,5% SO ECU</t>
  </si>
  <si>
    <t>EST TIMOLOL 0,5% X 5mL SO ECU</t>
  </si>
  <si>
    <t>GENTAMICINA 0.3% OFT FCOX10ML ECU</t>
  </si>
  <si>
    <t>ETQ GENTAMICINA 0,3% X 10mL SO ECU</t>
  </si>
  <si>
    <t>INS GENTAMICINA 0,3% SO ECU</t>
  </si>
  <si>
    <t>EST GENTAMICINA 0,3% X 10mL SO ECU</t>
  </si>
  <si>
    <t>CEFALEXINA 500MG CAP CJAX20 ECU</t>
  </si>
  <si>
    <t>EST CEFALEXINA 500 mg X 20 CAP ECU</t>
  </si>
  <si>
    <t>ALUIMP CEFALEXINA 500 mg CAP ECU</t>
  </si>
  <si>
    <t>FABRIC CEFALEXINA 500 MG FMED X 1 CAP</t>
  </si>
  <si>
    <t>INS CEFALEXINA CAP Y PPS ECU</t>
  </si>
  <si>
    <t>CEFADROXILO 500MG CAP CJAX12 ECU</t>
  </si>
  <si>
    <t>EST CEFADROXILO 500 mg x 12 CAP ECU</t>
  </si>
  <si>
    <t>ALUIMP CEFADROXILO 500 mg CAP ECU</t>
  </si>
  <si>
    <t>FABRIC CEFADROXILO 500MG X 1 CAP</t>
  </si>
  <si>
    <t>INS CEFADROXILO 500 mg CAP ECU</t>
  </si>
  <si>
    <t>CEFALEXINA 250MG/5ML PPS FCOX60ML ECU</t>
  </si>
  <si>
    <t>EST CEFALEXINA 250mg/5mL X 60mL PPS ECU</t>
  </si>
  <si>
    <t>ETQ CEFALEXINA 250mg/5mL X 60mL PPS ECU</t>
  </si>
  <si>
    <t>FABRICACIÓN CEFALEXINA 250MG/5ML PPS INS</t>
  </si>
  <si>
    <t>TERBICREM  1%  CREMA TÓPICA X 15G</t>
  </si>
  <si>
    <t>TUB TERBICREM 1% X 15g CRE OPKO CHI</t>
  </si>
  <si>
    <t>EST TERBICREM 1% X 15g CRE OPKO CHI</t>
  </si>
  <si>
    <t>INS TERBICREM 1% LOC - CRE OPKO CHI</t>
  </si>
  <si>
    <t>CEFALEXINA 500MG CAP CJAX20 FMED</t>
  </si>
  <si>
    <t>EST CEFALEXINA 500mg CAPX20 FMED SYNT</t>
  </si>
  <si>
    <t>ALUIMP CEFALEXINA 500MG FMED SYNT</t>
  </si>
  <si>
    <t>CEFALEXINA 250MG/5ML PPS FCOX60 FMED</t>
  </si>
  <si>
    <t>ETQ CEFALEXINA 250MG/5ML PPS X60ML FMED</t>
  </si>
  <si>
    <t>TAPA DE SEGURIDAD 28mm</t>
  </si>
  <si>
    <t>EST CEFALEXIN 250mg/5mLX60mLPPS SYNTFMED</t>
  </si>
  <si>
    <t>LAGRIMAS ARTIFICIALES OFT FCOX15ML FMED</t>
  </si>
  <si>
    <t>ETQ LAGRIMAS ARTIFICIALES X15ML OFT FMED</t>
  </si>
  <si>
    <t>EST LAGRIMAS ARTIFICIALES X15ML OFT FMED</t>
  </si>
  <si>
    <t>INS LAGRIMAS ARTIFICIALES OFT FMED</t>
  </si>
  <si>
    <t>ETANAR 25 mg INY X 4 VIAL EOF COL</t>
  </si>
  <si>
    <t>EST ETANAR 25mg P.LIO S. INY EOF COL</t>
  </si>
  <si>
    <t>PAPEL IMP ETANAR 25mgP.LIO S.INY EOF COL</t>
  </si>
  <si>
    <t>PVC TERMOFORMADO ETANAR 25mg INY*2CAVIDA</t>
  </si>
  <si>
    <t>INS ETANAR 25mg INY COL</t>
  </si>
  <si>
    <t>JERINGA 1mL ETANAR 25 mg INY</t>
  </si>
  <si>
    <t>AGUJA ETANAR 25 mg INY</t>
  </si>
  <si>
    <t>AMPOLLA DE AGUA ESTÉRIL X 1 ml</t>
  </si>
  <si>
    <t>VIAL ETANAR 25 mg INY</t>
  </si>
  <si>
    <t>ETANAR 25 mg INY X 4 VIAL COL</t>
  </si>
  <si>
    <t>EST ETANAR 25mg P.LIO S. INY COL</t>
  </si>
  <si>
    <t>PAPEL IMP ETANAR 25mg P.LIO S. INY COL</t>
  </si>
  <si>
    <t>MOMETASONA 0.05%SUSP NASAL X18G ECU</t>
  </si>
  <si>
    <t>ETQ MOMETASONA0.05%X18g S.ACU NAS SP ECU</t>
  </si>
  <si>
    <t>EST MOMETASONA0.05%X18g S.ACU NAS SP ECU</t>
  </si>
  <si>
    <t>INS MOMETASONA0.05% S.ACU NAS SP ECU  </t>
  </si>
  <si>
    <t>RIFAXIGAL 100MG/5ML X 100ML PPS ECU</t>
  </si>
  <si>
    <t>EST RIFAXIGAL 100MG/5ML X 100ML PPS ECU</t>
  </si>
  <si>
    <t>RIFAXIMINA 100MG/5ML PPS</t>
  </si>
  <si>
    <t>ETQ RIFAXIGAL 100MG/5ML X 100ML PPS ECU</t>
  </si>
  <si>
    <t>TAPA IMPRESA MARCA LINER ESPUMADO GALENO</t>
  </si>
  <si>
    <t>CUCHARAS PLASTICAS</t>
  </si>
  <si>
    <t>INS RIFAXIGAL 100mg/5ml PPS ECU</t>
  </si>
  <si>
    <t>RIFAXIGAL 100MG/5ML X 15ML PPS MM ECU</t>
  </si>
  <si>
    <t>EST RIFAXIGAL 100MG/5MLX 15ML PPS MM ECU</t>
  </si>
  <si>
    <t>FCO PEAD BLANCO LECHOSO X 30 ml</t>
  </si>
  <si>
    <t>ETQ RIFAXIGAL 100MG/5MLX 15ML PPS MM ECU</t>
  </si>
  <si>
    <t>CEFUROXIMA 500mg X 10 TAB REC COL</t>
  </si>
  <si>
    <t>FABRICACIÓN CEFUROXIMA 500mgx 1 TAB COL</t>
  </si>
  <si>
    <t>CEFUROXIMA 500MG X 10 TAB REC ECU</t>
  </si>
  <si>
    <t>FABRICACIÓN CEFUROXIMA 500mgx 1 TAB ECU</t>
  </si>
  <si>
    <t>CEFUROXIMA 500mg X 10 TAB REC EXP</t>
  </si>
  <si>
    <t>FABRICACIÓN CEFUROXIMA 500mgx 1 TAB EXP</t>
  </si>
  <si>
    <t>MEDIGENER TUSSIN X 120mL JBE FMED</t>
  </si>
  <si>
    <t>HEDERA HELIX 0.7% JARABE</t>
  </si>
  <si>
    <t>FCO PET AMBAR X 120ml</t>
  </si>
  <si>
    <t>COPA DOSIFICADORA PARA TAPA PLÁSTICA</t>
  </si>
  <si>
    <t>ETQ MEDIGENER TUSSIN X 120mL JBE FMED</t>
  </si>
  <si>
    <t>EST MEDIGENER TUSSIN X 120mL JBE FMED</t>
  </si>
  <si>
    <t>INS MEDIGENER TUSSIN FMED</t>
  </si>
  <si>
    <t>LAGRIMAS ARTIFICIALES OFT FCOX15ML BOL</t>
  </si>
  <si>
    <t>ETQ LAGRIMAS ARTIFICIALESX15mL S.OFT BOL</t>
  </si>
  <si>
    <t>EST LAGRIMAS ARTIFICIALESX15mL S.OFT BOL</t>
  </si>
  <si>
    <t>INS LAGRIMAS ARTIFICIALES S.OFT BOL</t>
  </si>
  <si>
    <t>GENTAMICINA 0.3% OFT FCOX10ML BOL</t>
  </si>
  <si>
    <t>FABRICACIÓN GENTAMICINA 0.3% OFTALMICO</t>
  </si>
  <si>
    <t>EST GENTAMICINA 0.3%X10mL S.OFT BOL</t>
  </si>
  <si>
    <t>ETQ GENTAMICINA 0.3% X 10mL S.OFT BOL</t>
  </si>
  <si>
    <t>INS GENTAMICINA 0.3% S.OFT BOL</t>
  </si>
  <si>
    <t>TIMOLOL MALEATO 0.5% OFT FCOX5ML BOL</t>
  </si>
  <si>
    <t>EST TIMOLOL MALEATO 0.5% X 5mL S.OFT BOL</t>
  </si>
  <si>
    <t>ETQ TIMOLOL MALEATO 0.5% X 5mL S.OFT BOL</t>
  </si>
  <si>
    <t>INS TIMOLOL MALEATO 0.5% S.OFT BOL</t>
  </si>
  <si>
    <t>CEFALEXINA 500MG CAP CJAX20 BOL</t>
  </si>
  <si>
    <t>ALUIMP CEFALEXINA 500mg CAP BOL</t>
  </si>
  <si>
    <t>INS CEFALEXINA 500mg CAP BOL</t>
  </si>
  <si>
    <t>EST CEFALEXINA 500mg x 20 CAP BOL</t>
  </si>
  <si>
    <t>CEFALEXINA 250MG/5ML PPS FCOX60ML BOL</t>
  </si>
  <si>
    <t>EST CEFALEXINA 250mg/5mL X 60mL PRSO BOL</t>
  </si>
  <si>
    <t>INS CEFALEXINA 250mg/5mL PRSO BOL</t>
  </si>
  <si>
    <t>ETQ CEFALEXINA 250mg/5mL X 60mL PRSO BOL</t>
  </si>
  <si>
    <t>INFLAPRED 10MG/1ML OFT FCO X 5ML VZL</t>
  </si>
  <si>
    <t>ETQ INFLAPRED 10mg/5mL X 5mL SUSP OF VEN</t>
  </si>
  <si>
    <t>EST INFLAPRED 10mg/5mL X 5mL SUSP OF VEN</t>
  </si>
  <si>
    <t>LAGRIOFTOL FCO X 15ML VZL</t>
  </si>
  <si>
    <t>ETQ LAGRIOFTOL X15mL OFT VZL</t>
  </si>
  <si>
    <t>EST LAGRIOFTOL X15mL OFT VZL</t>
  </si>
  <si>
    <t>CROMOLOX 4% OFT FCO X 5ML VZL</t>
  </si>
  <si>
    <t>EST CROMOLOX 4%X5mL S.OFT VZL</t>
  </si>
  <si>
    <t>ETQ CROMOLOX 4%X5mL S.OFT VZL</t>
  </si>
  <si>
    <t>CEFADROXILO 500 MG CAP X12 VZL</t>
  </si>
  <si>
    <t>ALUIMP CEFADROXILO 500 MG CAP SYNT VZL</t>
  </si>
  <si>
    <t>EST CEFADROXILO 500mg X 12 CAP VEN</t>
  </si>
  <si>
    <t>CEFADROXILO 250 MG/5 ML PPS FCOX60ML VZL</t>
  </si>
  <si>
    <t>CEFADROXILO 250mg/5ml PPS</t>
  </si>
  <si>
    <t>CAPACHO FCO 120 6X5</t>
  </si>
  <si>
    <t>SEPARADOR 34.3 X 28.4 CM EXP</t>
  </si>
  <si>
    <t>ETQ CEFADROXILO 250mg/5mL X 60mL PSO VEN</t>
  </si>
  <si>
    <t>ETANAR 25 mg INY X 4 VIAL MM COL</t>
  </si>
  <si>
    <t>ALERPAT 0,1% OFT FCOX5ML VEN</t>
  </si>
  <si>
    <t>OLOPATADINA 0.1% OFT</t>
  </si>
  <si>
    <t>EST ALERPAT 0,1% OFT FCOX5ML VEN</t>
  </si>
  <si>
    <t>ETQ ALERPAT 0,1% OFT FCOX5ML VEN</t>
  </si>
  <si>
    <t>TIDOR 20MG/5ML OFT FCOX5ML VEN</t>
  </si>
  <si>
    <t>ETQ TIDOR 20mg/mL - 5mg/mL X 5mL SO VEN</t>
  </si>
  <si>
    <t>EST TIDOR 20mg/mL - 5mg/mL X 5mL SO VEN</t>
  </si>
  <si>
    <t>DICLOFENACO 1%GEL TOPICO TUBX 30G GUA</t>
  </si>
  <si>
    <t>EST DICLOFENACO 1% X 30g GEL TOPICO GUA</t>
  </si>
  <si>
    <t>ALILUB 1,4%OFT FCOX15ML VEN</t>
  </si>
  <si>
    <t>EST ALILUB 1,4%OFT FCOX15ML VEN</t>
  </si>
  <si>
    <t>ETQ ALILUB 1,4%OFT FCOX15ML VEN</t>
  </si>
  <si>
    <t>ANALPER CAF 500MG/40MG TAB CJAX12 COL</t>
  </si>
  <si>
    <t>ANALPER CAF TAB REC</t>
  </si>
  <si>
    <t>TAB</t>
  </si>
  <si>
    <t>AL ANALP CAF 500MG/40MG TAB</t>
  </si>
  <si>
    <t>PVC TRANSPARENTE 97 MM</t>
  </si>
  <si>
    <t>EST ANAL. CAF TAB RECX10 COL</t>
  </si>
  <si>
    <t>ANALPER 500MG TAB CUB PERL CJAX 2 MM COL</t>
  </si>
  <si>
    <t>ANALPER 500mg TAB REC</t>
  </si>
  <si>
    <t>AL ANAL 500MGTB CUBPERLX2MM</t>
  </si>
  <si>
    <t>PVC TRANSPARENTE 88 MM PHQ</t>
  </si>
  <si>
    <t>EST ANALPER 500 MGX2 TAB MM</t>
  </si>
  <si>
    <t>ALCOHOL POLIVINILI 1,4% OFT FCOX15ML EXP</t>
  </si>
  <si>
    <t>EST ALCOHOL POLIVINILI 1.4% OFTX15ml COL</t>
  </si>
  <si>
    <t>ETQ ALCOHOL POLIVINILIC 1.4%OFTX15ml COL</t>
  </si>
  <si>
    <t>CEFALEXINA 500MG CAP CJAX20 SWF</t>
  </si>
  <si>
    <t>ALUIMP CEFALEXINA 500mg CAP SWF</t>
  </si>
  <si>
    <t>EST CEFALEXINA 500mg X 20 CAP SWF</t>
  </si>
  <si>
    <t>OCAM 1% GEL x 40G BOL</t>
  </si>
  <si>
    <t>EST OCAM 1% X 40G GEL TOP BOL</t>
  </si>
  <si>
    <t>INS OCAM 1% X 40G GEL TOP BOL</t>
  </si>
  <si>
    <t>CEFADROXILO 500MG CAP CJAX20 VEN</t>
  </si>
  <si>
    <t>EST CEFADROXILO 500MG CAP CJAX 20 VEN</t>
  </si>
  <si>
    <t>ALUIMP  CEFADROXILO 500 MG CAP VZLA</t>
  </si>
  <si>
    <t>CEFADROXILO 250MG/5ML PPS FCOX60ML SWF</t>
  </si>
  <si>
    <t>ETQ CEFADROXILO 250mg/5mL X 60mL PPS SWF</t>
  </si>
  <si>
    <t>EST CEFADROXILO 250mg/5mL X 60mL PPS SWF</t>
  </si>
  <si>
    <t>FABRI CEFADROXILO 250MG/5ML INSERTO SWF</t>
  </si>
  <si>
    <t>AIREX 0.05% SLN NAS FCOX15ML VEN</t>
  </si>
  <si>
    <t>FCO AIREX X 15mL S.NAS</t>
  </si>
  <si>
    <t>EST AIREX FCOX15ML  SLN NAS</t>
  </si>
  <si>
    <t>OLOPATADINA 0,2% SLNOFT FCOX5mL MM</t>
  </si>
  <si>
    <t>FCO PEBD PRAGA BLANCO X5mL</t>
  </si>
  <si>
    <t>TAPA PP BLANCA GOTERO PRAGA</t>
  </si>
  <si>
    <t>CAPILAR PEBD NATURAL GOTERO GOTASPRAGA</t>
  </si>
  <si>
    <t>ETQ OLOPATA 0,2%SLNOFT FCOX5mLOPHARM MM</t>
  </si>
  <si>
    <t>EST OLOPATA 0,2%SLNOFT FCOX5mLOPHARM MM</t>
  </si>
  <si>
    <t>INS OLOPATADINA 0,2%SLNOFT FCOX5mLOPHARM</t>
  </si>
  <si>
    <t>SERV FAB OLOPATA 0,2%SLNOFT FCOX5mL</t>
  </si>
  <si>
    <t>OLOPATADINA 0,2% SLNOFT FCOX5mL</t>
  </si>
  <si>
    <t>ETQ OLOPATADINA 0,2%SLNOFT FCOX5mLOPHARM</t>
  </si>
  <si>
    <t>EST OLOPATADINA 0,2%SLNOFT FCOX5mLOPHARM</t>
  </si>
  <si>
    <t>DORZOLAM+TIM. 20MG/5MG OFT FCOX5ML COLMM</t>
  </si>
  <si>
    <t>CROMOGLIC. DE SODIO 4% OFT FCOX5ML COLMM</t>
  </si>
  <si>
    <t>ETQ CROMOGL DE SOD 4%X5mL S.OFT QB COL M</t>
  </si>
  <si>
    <t>EST CROMOGLICA DE SOD 4%X5mL SO QB COL M</t>
  </si>
  <si>
    <t>NAFAZOL CLORH 0,1% SOL OFT FX15ML MM OPH</t>
  </si>
  <si>
    <t>EST NAFAZOL CLOR 0,1%SOL OFTX15ML MM OPH</t>
  </si>
  <si>
    <t>ETQ NAFAZOL CLOR 0,1%SOL OFTX15ML MM OPH</t>
  </si>
  <si>
    <t>FCO PEBD PRAGA BLANCO X15mL</t>
  </si>
  <si>
    <t>SERV FAB NAFAZ.0,1% SLNOFT FCOX15mL</t>
  </si>
  <si>
    <t>GENTAMICINA 0,3% OFT FCOX10ML COLMM</t>
  </si>
  <si>
    <t>ETQ GENTAMICI 0,3% X10mL S.OFT QB COL MM</t>
  </si>
  <si>
    <t>EST GENTAMIC 0,3% X10mL S.OFT QB COL MM</t>
  </si>
  <si>
    <t>GENTAMICINA 0,3% OFT FCOX10ML COL MM</t>
  </si>
  <si>
    <t>ETQ GENTAMIC 0,3% X10mL S.OFT ABF COL MM</t>
  </si>
  <si>
    <t>EST GENTAMIC 0,3% X10mL S.OFT ABF COL MM</t>
  </si>
  <si>
    <t>ALCO. POLIVINILI 1,4% OFT FCOX15ML COLMM</t>
  </si>
  <si>
    <t>ETQ ALCOHOL POLIV 1,4%X15mL SO QB COL MM</t>
  </si>
  <si>
    <t>EST ALCOHOL POLIV 1,4%X15mL SO QB COL MM</t>
  </si>
  <si>
    <t>ETQ CROMOGLIC DE SO 4%X5mL SO ABF COL MM</t>
  </si>
  <si>
    <t>EST CROMOGLIC DE SO 4%X5mL SO ABF COL MM</t>
  </si>
  <si>
    <t>CARMELOSA SOD 0,5% SOL OFT FX15ML MM OPH</t>
  </si>
  <si>
    <t>EST CARMELOSA SOD 0,5%SOL OFTX15ML MMOPH</t>
  </si>
  <si>
    <t>ETQ CARMELOSA SOD 0,5%SOL OFTX15ML MMOPH</t>
  </si>
  <si>
    <t>SERV FAB CARMEL SOD 0,5% SLN OFT FCX15mL</t>
  </si>
  <si>
    <t>CARMELOSA SOD 0,5% SOL OFT FCOX15ML OPH</t>
  </si>
  <si>
    <t>EST CARMELOSA SOD 0,5% SOL OFT X15ML OPH</t>
  </si>
  <si>
    <t>ETQ CARMELOSA SOD 0,5% SOL OFT X15ML OPH</t>
  </si>
  <si>
    <t>ETQ ALCOHOL POLI 1,4%X15mL SO ABF COL MM</t>
  </si>
  <si>
    <t>EST ALCOHOL POLI 1,4%X15mL SO ABF COL MM</t>
  </si>
  <si>
    <t>NAFAZOLINA CLORH 0,1% SOL OFT FX15ML OPH</t>
  </si>
  <si>
    <t>EST NAFAZOL CLOR 0,1%SOL OFTX15ML OPHARM</t>
  </si>
  <si>
    <t>ETQ NAFAZOL CLOR 0,1%SOL OFTX15ML OPHARM</t>
  </si>
  <si>
    <t>LAGRIMAS ARTIFICIAL OFT FCOX15ML COLMM</t>
  </si>
  <si>
    <t>ETQ LAGRI ARTIFI. X15mL S.OFT ARB COL MM</t>
  </si>
  <si>
    <t>EST LAGRI ARTIFI. X15mL S.OFT ARB COL MM</t>
  </si>
  <si>
    <t>TIMOLOL MALEATO 0,5% OFT FCOX5ML COLMM</t>
  </si>
  <si>
    <t>ETQ TIMOLOL 0,5% X 5mL S. OFT ABF COL MM</t>
  </si>
  <si>
    <t>EST TIMOLOL 0,5% X 5mL S. OFT ABF COL MM</t>
  </si>
  <si>
    <t>ETQ TIMOLOL 0,5% X 5mL S. OFT QB COL MM</t>
  </si>
  <si>
    <t>EST TIMOLOL 0,5% X 5mL S. OFT QB COL MM</t>
  </si>
  <si>
    <t>DORZOLAM+TIMO 20MG/5MG OFT FCOX5ML COLMM</t>
  </si>
  <si>
    <t>ETQ DORZOL+TIMOL 20/5mgX5mL SO QB COL MM</t>
  </si>
  <si>
    <t>EST DORZOL+TIMOL 20/5mgX5mL SO QB COL MM</t>
  </si>
  <si>
    <t>LAGRIMAS ARTIFICIALES OFT FCOX15ML COLMM</t>
  </si>
  <si>
    <t>ETQ LAGRI ARTIFI. X15mL S.OFT QB COL MM</t>
  </si>
  <si>
    <t>EST LAGRI ARTIFI. X15mL S.OFT QB COL MM</t>
  </si>
  <si>
    <t>OLOPATADINA 0,1% OFT FCOX5ML COL MM</t>
  </si>
  <si>
    <t>ETQ OLOPATADI 0,1% X5mL S.OFT ABF COL MM</t>
  </si>
  <si>
    <t>INS OLOPATADINA 0,1% S.OFT ABF COL</t>
  </si>
  <si>
    <t>EST OLOPATAD 0,1% X 5mL S.OFT ABF COL MM</t>
  </si>
  <si>
    <t>FABR. OLOPATADINA 0,1% OFT FCOX5ML CO+IN</t>
  </si>
  <si>
    <t>ETQ OLOPATADIN 0,1% X 5mL S.OFT QB COL M</t>
  </si>
  <si>
    <t>INS OLOPATADINA 0,1% S.OFT QB COL</t>
  </si>
  <si>
    <t>EST OLOPATADI 0,1% X 5mL S.OFT QB COL MM</t>
  </si>
  <si>
    <t>PREDNISOLONA 10MG/1MLOFT FCOX5ML COL MM</t>
  </si>
  <si>
    <t>ETQ PREDNISOL 10mg/mL X5mL SO ABF COL MM</t>
  </si>
  <si>
    <t>EST PREDNISOL 10mg/mL X5mL SO ABF COL MM</t>
  </si>
  <si>
    <t>ALERPAT 0,2% SLNOFT FCOX5mL VEN</t>
  </si>
  <si>
    <t>ETQ ALERPAT 0,2% SLNOFTFCOX5mL VEN</t>
  </si>
  <si>
    <t>EST ALERPAT 0,2% SLNOFT FCOX5mL VEN</t>
  </si>
  <si>
    <t>CIPRO 0,3%+DEXA 0,1%SUS OFT FX5ML OPHARM</t>
  </si>
  <si>
    <t>EST CIPRO 0,3%+DEXA 0,1% SUS OFTX5ML OPH</t>
  </si>
  <si>
    <t>ETQ CIPRO0,3%+DEXA0,1%SLNOFT FCOX5mLOPHA</t>
  </si>
  <si>
    <t>INS CIPRO 0,3%+DEXA 0,1% SUS OFT OPHARM</t>
  </si>
  <si>
    <t>SERV FAB CIPRO0,3%+DEXA0,1%SLNOFT FCOX5m</t>
  </si>
  <si>
    <t>CIPR 0,3%+DEX 0,1%SUS OFT FX5MLMM OPHARM</t>
  </si>
  <si>
    <t>EST CIPR 0,3%+DEX 0,1%SUS OFTX5ML MM OPH</t>
  </si>
  <si>
    <t>ETQ CIPR 0,3%+DEX 0,1%SUS OFTX5ML MM OPH</t>
  </si>
  <si>
    <t>ALUMINIO BLISTER SIN IMP 132 MM-SYNT</t>
  </si>
  <si>
    <t>ALUIMP CEFALEXINA 500mg CÁP SYNTO COL</t>
  </si>
  <si>
    <t>ALUIMP CEFALEXINA 500mg CAP SYNT EOF</t>
  </si>
  <si>
    <t>IVERMECTINA 0,6% SOLUCION ORAL</t>
  </si>
  <si>
    <t>Material.G</t>
  </si>
  <si>
    <t>Descripc.M</t>
  </si>
  <si>
    <t>Cant Gr_Te</t>
  </si>
  <si>
    <t>Und.Med.Gr</t>
  </si>
  <si>
    <t>Material.P</t>
  </si>
  <si>
    <t>Cant Pt_Te</t>
  </si>
  <si>
    <t>Cant.Fab.G</t>
  </si>
  <si>
    <t>ANTIPIRINA 4% + LIDOCAINA HCl 1% SOL OT</t>
  </si>
  <si>
    <t>ANTIPI 4% + LIDOCA HCl 1% SOL OT X 10ML</t>
  </si>
  <si>
    <t>IVERMECTINA 0,6% SOLUCION ORAL FCOX5 ML</t>
  </si>
  <si>
    <t>GRANEL</t>
  </si>
  <si>
    <t>COD. GRANEL:</t>
  </si>
  <si>
    <t>NOMBRE:</t>
  </si>
  <si>
    <t>CNT. TEORICA:</t>
  </si>
  <si>
    <t>PT</t>
  </si>
  <si>
    <t>CANTIDAD</t>
  </si>
  <si>
    <t>ITEM</t>
  </si>
  <si>
    <t>COD. MTL</t>
  </si>
  <si>
    <t>MATERIAL</t>
  </si>
  <si>
    <t>CJA CORR GRANDE NACIONAL</t>
  </si>
  <si>
    <t>CJA CORRUGADA C790K #2</t>
  </si>
  <si>
    <t>CJA CORRUGADA C790K #3</t>
  </si>
  <si>
    <t>CJA CORRUGADO 46,5 x 27 x 26,2 cm</t>
  </si>
  <si>
    <t>FCO PEAD BLANCO X 15 mL</t>
  </si>
  <si>
    <t>INS CEFADROXILO VEN</t>
  </si>
  <si>
    <t>INS CEFALEXINA CAP Y PPS FMED</t>
  </si>
  <si>
    <t>TUB ANALPER GEL 1% X 30g COL</t>
  </si>
  <si>
    <t>TUB ANALPER GEL X 5G</t>
  </si>
  <si>
    <t>TUB DERMA Q x 20G CREMA TOPICA ECU</t>
  </si>
  <si>
    <t>TUB DERMA Q x5G CREMA TÓPICA MM ECU</t>
  </si>
  <si>
    <t>TUB DICLOFENACO 1% X 30g GEL TÓPICO COL</t>
  </si>
  <si>
    <t>TUB DICLOFENACO 1% X 30g GEL TOPICO GUA</t>
  </si>
  <si>
    <t>TUB F. MOMETASONA 0.1%CREMAX15g COL-EXP</t>
  </si>
  <si>
    <t>TUB FUNGIFEET CREMA X 15G</t>
  </si>
  <si>
    <t>TUB FUNGIFEET CREMA X 5G</t>
  </si>
  <si>
    <t>TUB FUROATO MOMETASONA0.1% X15g CRE ECU</t>
  </si>
  <si>
    <t>TUB OCAM 1% X 40G GEL TOP BOL</t>
  </si>
  <si>
    <t>TUB OCAM 1% X 40G GEL TOP COL/ECU</t>
  </si>
  <si>
    <t>TUB OCAM 1% X 5G GEL TOP MM ECU</t>
  </si>
  <si>
    <t>DESCRIPCIÓN</t>
  </si>
  <si>
    <t>140730A</t>
  </si>
  <si>
    <t>140730B</t>
  </si>
  <si>
    <t>140899A</t>
  </si>
  <si>
    <t>140899B</t>
  </si>
  <si>
    <t>140941A</t>
  </si>
  <si>
    <t>140941B</t>
  </si>
  <si>
    <t>143518A</t>
  </si>
  <si>
    <t>143518B</t>
  </si>
  <si>
    <t>141009A</t>
  </si>
  <si>
    <t>141009B</t>
  </si>
  <si>
    <t>141060A</t>
  </si>
  <si>
    <t>141060B</t>
  </si>
  <si>
    <t>141104A</t>
  </si>
  <si>
    <t>141104B</t>
  </si>
  <si>
    <t>EVALUAR</t>
  </si>
  <si>
    <t>DIF. GRANEL:</t>
  </si>
  <si>
    <t>CJA</t>
  </si>
  <si>
    <t>FCO</t>
  </si>
  <si>
    <t>TAPA</t>
  </si>
  <si>
    <t>EST</t>
  </si>
  <si>
    <t>ETQ</t>
  </si>
  <si>
    <t>PVC</t>
  </si>
  <si>
    <t>SUBTAPA</t>
  </si>
  <si>
    <t>CAPILAR</t>
  </si>
  <si>
    <t>FAB</t>
  </si>
  <si>
    <t>TUB</t>
  </si>
  <si>
    <t>INS</t>
  </si>
  <si>
    <t>VIAL</t>
  </si>
  <si>
    <t>COPA</t>
  </si>
  <si>
    <t>GRN</t>
  </si>
  <si>
    <t>CUCH</t>
  </si>
  <si>
    <t>AMP</t>
  </si>
  <si>
    <t>JER</t>
  </si>
  <si>
    <t>#</t>
  </si>
  <si>
    <t>FAB CEFALEXINA 250 mg/5mL PPS</t>
  </si>
  <si>
    <t>FAB AFELEX 500MG CJAX10 (COPI) X 1CAP</t>
  </si>
  <si>
    <t>FAB OXIMETAZOLINA  HCL 0.05% SOL</t>
  </si>
  <si>
    <t>FAB ALCOHOL POLIVINILICO 1.4%OFT</t>
  </si>
  <si>
    <t>FAB OLOPATADINA 0.1% OFTALMICO</t>
  </si>
  <si>
    <t>FAB ANALPER 1% GEL TUBX30G COL</t>
  </si>
  <si>
    <t>FAB DICLOFENACO 1% GEL</t>
  </si>
  <si>
    <t>FAB CEFADROXILO 250mg/5mL X 60mL</t>
  </si>
  <si>
    <t>FAB CEFADROXILO 500 MG X 1 CAP</t>
  </si>
  <si>
    <t>FAB CEFALEXINA 250mg/5mL PPS EOF</t>
  </si>
  <si>
    <t>FAB CEFALEXINA 250MG/5ML PPS INS</t>
  </si>
  <si>
    <t>FAB CEFALEXINA 500 MG X 1 CAP</t>
  </si>
  <si>
    <t>FAB CROMIGLICATO 4% OFTALMICO</t>
  </si>
  <si>
    <t>FAB DORZOLA 20MG/TIMOLOL 5MG OFT</t>
  </si>
  <si>
    <t>FAB ETANAR</t>
  </si>
  <si>
    <t>FAB CLOTRIMA+NEOMIN+DEXAME CREMA</t>
  </si>
  <si>
    <t>FAB TERBINAFINA 1% CREMA</t>
  </si>
  <si>
    <t>FAB TERBINAFINA 1% CREMA (MM)</t>
  </si>
  <si>
    <t>FAB CLOTRIMAZOL 1% CREMA VAGINAL</t>
  </si>
  <si>
    <t>FAB PREDNISOLONA 10mg/ml   OFT</t>
  </si>
  <si>
    <t>FAB LAGRIMAS ARTIFICIALES OFT</t>
  </si>
  <si>
    <t>FAB LAGRIMAS ARTIFICIALES FMED</t>
  </si>
  <si>
    <t>FAB MOMETASONA 0,1% CREMA + INSE</t>
  </si>
  <si>
    <t>FAB MOMETASONA 0.1% CREMA</t>
  </si>
  <si>
    <t>FAB OXIMETAZOLINA HCL 0.025% SOL</t>
  </si>
  <si>
    <t>FAB TIMOLOL MALEATO 0.5% OFT</t>
  </si>
  <si>
    <t>UndX</t>
  </si>
  <si>
    <t>142894A</t>
  </si>
  <si>
    <t>142894B</t>
  </si>
  <si>
    <t>SOB. EST:</t>
  </si>
  <si>
    <t>SOB. FCO:</t>
  </si>
  <si>
    <t>PST. UP:</t>
  </si>
  <si>
    <t>DESC.</t>
  </si>
  <si>
    <t>X</t>
  </si>
  <si>
    <t>ALUIMP</t>
  </si>
  <si>
    <t>SERV</t>
  </si>
  <si>
    <t>ALUMINIO</t>
  </si>
  <si>
    <t>CAPACHO</t>
  </si>
  <si>
    <t>SEPARADOR</t>
  </si>
  <si>
    <t>FABRI</t>
  </si>
  <si>
    <t>FABRIC</t>
  </si>
  <si>
    <t>x</t>
  </si>
  <si>
    <t>FABRICACIÓN</t>
  </si>
  <si>
    <t>AMPOLLA</t>
  </si>
  <si>
    <t>PAPEL</t>
  </si>
  <si>
    <t>JERINGA</t>
  </si>
  <si>
    <t>AGUJA</t>
  </si>
  <si>
    <t>APLICADOR</t>
  </si>
  <si>
    <t>FABRIC.</t>
  </si>
  <si>
    <t>FABR.</t>
  </si>
  <si>
    <t>VALVULA</t>
  </si>
  <si>
    <t>CUCHARAS</t>
  </si>
  <si>
    <t>Desc</t>
  </si>
  <si>
    <t>Und GRN</t>
  </si>
  <si>
    <t>Und PU/PC</t>
  </si>
  <si>
    <t>SOB. TAPA:</t>
  </si>
  <si>
    <t>SOB. CAPILAR:</t>
  </si>
  <si>
    <t>SOB. ETQ</t>
  </si>
  <si>
    <t>SOB. INS:</t>
  </si>
  <si>
    <t>SOB. CUCH:</t>
  </si>
  <si>
    <t>SOB. TUB:</t>
  </si>
  <si>
    <t>SOB. AMP:</t>
  </si>
  <si>
    <t>SOB. COP:</t>
  </si>
  <si>
    <t>SOB. JERN:</t>
  </si>
  <si>
    <t>SOB. SUBTAPA:</t>
  </si>
  <si>
    <t>SOB. VIAL:</t>
  </si>
  <si>
    <t>SOB. AGUJA:</t>
  </si>
  <si>
    <t>SOB. VALVULA:</t>
  </si>
  <si>
    <t>130292A</t>
  </si>
  <si>
    <t>130292B</t>
  </si>
  <si>
    <t>130387A</t>
  </si>
  <si>
    <t>130387B</t>
  </si>
  <si>
    <t>130408A</t>
  </si>
  <si>
    <t>130408B</t>
  </si>
  <si>
    <t>FALTANTES</t>
  </si>
  <si>
    <t>UND</t>
  </si>
  <si>
    <t>CEFADROXILO MONOHIDRATO (COMPACTADO EXP)</t>
  </si>
  <si>
    <t>GENERAL</t>
  </si>
  <si>
    <t>A</t>
  </si>
  <si>
    <t>B</t>
  </si>
  <si>
    <t>C</t>
  </si>
  <si>
    <t>% DE ERROR</t>
  </si>
  <si>
    <t>CNT. TEORICA (UC):</t>
  </si>
  <si>
    <t>CNT. TEORICA (UC) X PRESENTACIÓN (UP)</t>
  </si>
  <si>
    <t>UP / CNT. GRANEL</t>
  </si>
  <si>
    <t>LISTADO:</t>
  </si>
  <si>
    <t>ADECUADO</t>
  </si>
  <si>
    <t>PT ADECUADO</t>
  </si>
  <si>
    <t>BUSCAR:</t>
  </si>
  <si>
    <t>LEMURIAN 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</si>
</sst>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1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11111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indexed="64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508">
    <xf numFmtId="0" fontId="0" fillId="0" borderId="0" xfId="0"/>
    <xf numFmtId="0" fontId="2" fillId="2" borderId="1" xfId="1" applyFill="1" applyBorder="1" applyAlignment="1">
      <alignment vertical="top"/>
    </xf>
    <xf numFmtId="0" fontId="2" fillId="0" borderId="0" xfId="1" applyAlignment="1">
      <alignment vertical="top"/>
    </xf>
    <xf numFmtId="0" fontId="2" fillId="3" borderId="0" xfId="1" applyFill="1" applyAlignment="1">
      <alignment vertical="top"/>
    </xf>
    <xf numFmtId="164" fontId="2" fillId="0" borderId="0" xfId="1" applyNumberFormat="1" applyAlignment="1">
      <alignment horizontal="right" vertical="top"/>
    </xf>
    <xf numFmtId="0" fontId="2" fillId="5" borderId="0" xfId="1" applyFill="1" applyAlignment="1">
      <alignment vertical="top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1" fillId="6" borderId="0" xfId="0" applyFont="1" applyFill="1"/>
    <xf numFmtId="0" fontId="6" fillId="6" borderId="0" xfId="0" applyFont="1" applyFill="1"/>
    <xf numFmtId="0" fontId="7" fillId="6" borderId="6" xfId="0" applyFont="1" applyFill="1" applyBorder="1" applyAlignment="1">
      <alignment horizontal="right" vertical="center"/>
    </xf>
    <xf numFmtId="0" fontId="3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right" vertical="center"/>
    </xf>
    <xf numFmtId="0" fontId="9" fillId="6" borderId="5" xfId="0" applyFont="1" applyFill="1" applyBorder="1" applyAlignment="1">
      <alignment horizontal="right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right"/>
    </xf>
    <xf numFmtId="164" fontId="0" fillId="7" borderId="8" xfId="0" applyNumberFormat="1" applyFill="1" applyBorder="1" applyAlignment="1">
      <alignment horizontal="center" vertical="center"/>
    </xf>
    <xf numFmtId="0" fontId="1" fillId="4" borderId="0" xfId="0" applyFont="1" applyFill="1"/>
    <xf numFmtId="0" fontId="0" fillId="7" borderId="9" xfId="0" applyFill="1" applyBorder="1" applyAlignment="1">
      <alignment horizontal="center" vertical="center"/>
    </xf>
    <xf numFmtId="9" fontId="0" fillId="7" borderId="11" xfId="2" applyFont="1" applyFill="1" applyBorder="1" applyAlignment="1">
      <alignment horizontal="center"/>
    </xf>
    <xf numFmtId="3" fontId="0" fillId="7" borderId="8" xfId="0" applyNumberFormat="1" applyFill="1" applyBorder="1" applyAlignment="1">
      <alignment horizontal="center"/>
    </xf>
    <xf numFmtId="3" fontId="0" fillId="7" borderId="7" xfId="0" applyNumberFormat="1" applyFill="1" applyBorder="1" applyAlignment="1">
      <alignment horizontal="center"/>
    </xf>
    <xf numFmtId="0" fontId="2" fillId="0" borderId="0" xfId="1" applyAlignment="1">
      <alignment horizontal="center" vertical="top"/>
    </xf>
    <xf numFmtId="0" fontId="0" fillId="0" borderId="0" xfId="0" applyAlignment="1">
      <alignment horizontal="center"/>
    </xf>
    <xf numFmtId="0" fontId="2" fillId="9" borderId="0" xfId="1" applyFill="1" applyAlignment="1">
      <alignment vertical="top"/>
    </xf>
    <xf numFmtId="164" fontId="2" fillId="9" borderId="0" xfId="1" applyNumberFormat="1" applyFill="1" applyAlignment="1">
      <alignment horizontal="right" vertical="top"/>
    </xf>
    <xf numFmtId="0" fontId="2" fillId="10" borderId="0" xfId="1" applyFill="1" applyAlignment="1">
      <alignment vertical="top"/>
    </xf>
    <xf numFmtId="164" fontId="2" fillId="10" borderId="0" xfId="1" applyNumberFormat="1" applyFill="1" applyAlignment="1">
      <alignment horizontal="right" vertical="top"/>
    </xf>
    <xf numFmtId="0" fontId="2" fillId="11" borderId="0" xfId="1" applyFill="1" applyAlignment="1">
      <alignment vertical="top"/>
    </xf>
    <xf numFmtId="164" fontId="2" fillId="11" borderId="0" xfId="1" applyNumberFormat="1" applyFill="1" applyAlignment="1">
      <alignment horizontal="right" vertical="top"/>
    </xf>
    <xf numFmtId="0" fontId="2" fillId="12" borderId="0" xfId="1" applyFill="1" applyAlignment="1">
      <alignment vertical="top"/>
    </xf>
    <xf numFmtId="164" fontId="2" fillId="12" borderId="0" xfId="1" applyNumberFormat="1" applyFill="1" applyAlignment="1">
      <alignment horizontal="right" vertical="top"/>
    </xf>
    <xf numFmtId="0" fontId="2" fillId="13" borderId="0" xfId="1" applyFill="1" applyAlignment="1">
      <alignment vertical="top"/>
    </xf>
    <xf numFmtId="164" fontId="2" fillId="13" borderId="0" xfId="1" applyNumberFormat="1" applyFill="1" applyAlignment="1">
      <alignment horizontal="right" vertical="top"/>
    </xf>
    <xf numFmtId="0" fontId="2" fillId="14" borderId="0" xfId="1" applyFill="1" applyAlignment="1">
      <alignment vertical="top"/>
    </xf>
    <xf numFmtId="164" fontId="2" fillId="14" borderId="0" xfId="1" applyNumberFormat="1" applyFill="1" applyAlignment="1">
      <alignment horizontal="right" vertical="top"/>
    </xf>
    <xf numFmtId="0" fontId="2" fillId="15" borderId="0" xfId="1" applyFill="1" applyAlignment="1">
      <alignment vertical="top"/>
    </xf>
    <xf numFmtId="164" fontId="2" fillId="15" borderId="0" xfId="1" applyNumberFormat="1" applyFill="1" applyAlignment="1">
      <alignment horizontal="right" vertical="top"/>
    </xf>
    <xf numFmtId="0" fontId="2" fillId="2" borderId="1" xfId="1" applyFill="1" applyBorder="1" applyAlignment="1">
      <alignment horizontal="center" vertical="top"/>
    </xf>
    <xf numFmtId="0" fontId="2" fillId="16" borderId="0" xfId="1" applyFill="1" applyAlignment="1">
      <alignment vertical="top"/>
    </xf>
    <xf numFmtId="164" fontId="2" fillId="16" borderId="0" xfId="1" applyNumberFormat="1" applyFill="1" applyAlignment="1">
      <alignment horizontal="right" vertical="top"/>
    </xf>
    <xf numFmtId="0" fontId="2" fillId="17" borderId="0" xfId="1" applyFill="1" applyAlignment="1">
      <alignment vertical="top"/>
    </xf>
    <xf numFmtId="164" fontId="2" fillId="17" borderId="0" xfId="1" applyNumberFormat="1" applyFill="1" applyAlignment="1">
      <alignment horizontal="right" vertical="top"/>
    </xf>
    <xf numFmtId="0" fontId="2" fillId="18" borderId="0" xfId="1" applyFill="1" applyAlignment="1">
      <alignment horizontal="right" vertical="top"/>
    </xf>
    <xf numFmtId="0" fontId="2" fillId="18" borderId="0" xfId="1" applyFill="1" applyAlignment="1">
      <alignment vertical="top"/>
    </xf>
    <xf numFmtId="164" fontId="2" fillId="18" borderId="0" xfId="1" applyNumberFormat="1" applyFill="1" applyAlignment="1">
      <alignment horizontal="right" vertical="top"/>
    </xf>
    <xf numFmtId="0" fontId="2" fillId="19" borderId="0" xfId="1" applyFill="1" applyAlignment="1">
      <alignment horizontal="right" vertical="top"/>
    </xf>
    <xf numFmtId="0" fontId="2" fillId="19" borderId="0" xfId="1" applyFill="1" applyAlignment="1">
      <alignment vertical="top"/>
    </xf>
    <xf numFmtId="164" fontId="2" fillId="19" borderId="0" xfId="1" applyNumberFormat="1" applyFill="1" applyAlignment="1">
      <alignment horizontal="right" vertical="top"/>
    </xf>
    <xf numFmtId="0" fontId="2" fillId="20" borderId="0" xfId="1" applyFill="1" applyAlignment="1">
      <alignment vertical="top"/>
    </xf>
    <xf numFmtId="164" fontId="2" fillId="20" borderId="0" xfId="1" applyNumberFormat="1" applyFill="1" applyAlignment="1">
      <alignment horizontal="right" vertical="top"/>
    </xf>
    <xf numFmtId="0" fontId="2" fillId="21" borderId="0" xfId="1" applyFill="1" applyAlignment="1">
      <alignment vertical="top"/>
    </xf>
    <xf numFmtId="164" fontId="2" fillId="21" borderId="0" xfId="1" applyNumberFormat="1" applyFill="1" applyAlignment="1">
      <alignment horizontal="right" vertical="top"/>
    </xf>
    <xf numFmtId="0" fontId="2" fillId="22" borderId="0" xfId="1" applyFill="1" applyAlignment="1">
      <alignment vertical="top"/>
    </xf>
    <xf numFmtId="164" fontId="2" fillId="22" borderId="0" xfId="1" applyNumberFormat="1" applyFill="1" applyAlignment="1">
      <alignment horizontal="right" vertical="top"/>
    </xf>
    <xf numFmtId="0" fontId="2" fillId="23" borderId="0" xfId="1" applyFill="1" applyAlignment="1">
      <alignment vertical="top"/>
    </xf>
    <xf numFmtId="164" fontId="2" fillId="23" borderId="0" xfId="1" applyNumberFormat="1" applyFill="1" applyAlignment="1">
      <alignment horizontal="right" vertical="top"/>
    </xf>
    <xf numFmtId="0" fontId="2" fillId="24" borderId="0" xfId="1" applyFill="1" applyAlignment="1">
      <alignment vertical="top"/>
    </xf>
    <xf numFmtId="164" fontId="2" fillId="24" borderId="0" xfId="1" applyNumberFormat="1" applyFill="1" applyAlignment="1">
      <alignment horizontal="right" vertical="top"/>
    </xf>
    <xf numFmtId="0" fontId="2" fillId="25" borderId="0" xfId="1" applyFill="1" applyAlignment="1">
      <alignment vertical="top"/>
    </xf>
    <xf numFmtId="164" fontId="2" fillId="25" borderId="0" xfId="1" applyNumberFormat="1" applyFill="1" applyAlignment="1">
      <alignment horizontal="right" vertical="top"/>
    </xf>
    <xf numFmtId="0" fontId="2" fillId="26" borderId="0" xfId="1" applyFill="1" applyAlignment="1">
      <alignment vertical="top"/>
    </xf>
    <xf numFmtId="164" fontId="2" fillId="26" borderId="0" xfId="1" applyNumberFormat="1" applyFill="1" applyAlignment="1">
      <alignment horizontal="right" vertical="top"/>
    </xf>
    <xf numFmtId="0" fontId="2" fillId="27" borderId="0" xfId="1" applyFill="1" applyAlignment="1">
      <alignment vertical="top"/>
    </xf>
    <xf numFmtId="164" fontId="2" fillId="27" borderId="0" xfId="1" applyNumberFormat="1" applyFill="1" applyAlignment="1">
      <alignment horizontal="right" vertical="top"/>
    </xf>
    <xf numFmtId="0" fontId="2" fillId="28" borderId="0" xfId="1" applyFill="1" applyAlignment="1">
      <alignment vertical="top"/>
    </xf>
    <xf numFmtId="164" fontId="2" fillId="28" borderId="0" xfId="1" applyNumberFormat="1" applyFill="1" applyAlignment="1">
      <alignment horizontal="right" vertical="top"/>
    </xf>
    <xf numFmtId="0" fontId="2" fillId="29" borderId="0" xfId="1" applyFill="1" applyAlignment="1">
      <alignment vertical="top"/>
    </xf>
    <xf numFmtId="164" fontId="2" fillId="29" borderId="0" xfId="1" applyNumberFormat="1" applyFill="1" applyAlignment="1">
      <alignment horizontal="right" vertical="top"/>
    </xf>
    <xf numFmtId="0" fontId="2" fillId="30" borderId="0" xfId="1" applyFill="1" applyAlignment="1">
      <alignment vertical="top"/>
    </xf>
    <xf numFmtId="164" fontId="2" fillId="30" borderId="0" xfId="1" applyNumberFormat="1" applyFill="1" applyAlignment="1">
      <alignment horizontal="right" vertical="top"/>
    </xf>
    <xf numFmtId="0" fontId="2" fillId="31" borderId="0" xfId="1" applyFill="1" applyAlignment="1">
      <alignment vertical="top"/>
    </xf>
    <xf numFmtId="164" fontId="2" fillId="31" borderId="0" xfId="1" applyNumberFormat="1" applyFill="1" applyAlignment="1">
      <alignment horizontal="right" vertical="top"/>
    </xf>
    <xf numFmtId="0" fontId="2" fillId="32" borderId="0" xfId="1" applyFill="1" applyAlignment="1">
      <alignment vertical="top"/>
    </xf>
    <xf numFmtId="164" fontId="2" fillId="32" borderId="0" xfId="1" applyNumberFormat="1" applyFill="1" applyAlignment="1">
      <alignment horizontal="right" vertical="top"/>
    </xf>
    <xf numFmtId="0" fontId="2" fillId="33" borderId="0" xfId="1" applyFill="1" applyAlignment="1">
      <alignment vertical="top"/>
    </xf>
    <xf numFmtId="164" fontId="2" fillId="33" borderId="0" xfId="1" applyNumberFormat="1" applyFill="1" applyAlignment="1">
      <alignment horizontal="right" vertical="top"/>
    </xf>
    <xf numFmtId="0" fontId="2" fillId="34" borderId="0" xfId="1" applyFill="1" applyAlignment="1">
      <alignment vertical="top"/>
    </xf>
    <xf numFmtId="164" fontId="2" fillId="34" borderId="0" xfId="1" applyNumberFormat="1" applyFill="1" applyAlignment="1">
      <alignment horizontal="right" vertical="top"/>
    </xf>
    <xf numFmtId="0" fontId="2" fillId="35" borderId="0" xfId="1" applyFill="1" applyAlignment="1">
      <alignment vertical="top"/>
    </xf>
    <xf numFmtId="164" fontId="2" fillId="35" borderId="0" xfId="1" applyNumberFormat="1" applyFill="1" applyAlignment="1">
      <alignment horizontal="right" vertical="top"/>
    </xf>
    <xf numFmtId="0" fontId="2" fillId="36" borderId="0" xfId="1" applyFill="1" applyAlignment="1">
      <alignment vertical="top"/>
    </xf>
    <xf numFmtId="164" fontId="2" fillId="36" borderId="0" xfId="1" applyNumberFormat="1" applyFill="1" applyAlignment="1">
      <alignment horizontal="right" vertical="top"/>
    </xf>
    <xf numFmtId="0" fontId="2" fillId="37" borderId="0" xfId="1" applyFill="1" applyAlignment="1">
      <alignment vertical="top"/>
    </xf>
    <xf numFmtId="164" fontId="2" fillId="37" borderId="0" xfId="1" applyNumberFormat="1" applyFill="1" applyAlignment="1">
      <alignment horizontal="right" vertical="top"/>
    </xf>
    <xf numFmtId="0" fontId="2" fillId="38" borderId="0" xfId="1" applyFill="1" applyAlignment="1">
      <alignment vertical="top"/>
    </xf>
    <xf numFmtId="164" fontId="2" fillId="38" borderId="0" xfId="1" applyNumberFormat="1" applyFill="1" applyAlignment="1">
      <alignment horizontal="right" vertical="top"/>
    </xf>
    <xf numFmtId="0" fontId="2" fillId="39" borderId="0" xfId="1" applyFill="1" applyAlignment="1">
      <alignment vertical="top"/>
    </xf>
    <xf numFmtId="164" fontId="2" fillId="39" borderId="0" xfId="1" applyNumberFormat="1" applyFill="1" applyAlignment="1">
      <alignment horizontal="right" vertical="top"/>
    </xf>
    <xf numFmtId="0" fontId="2" fillId="40" borderId="0" xfId="1" applyFill="1" applyAlignment="1">
      <alignment vertical="top"/>
    </xf>
    <xf numFmtId="164" fontId="2" fillId="40" borderId="0" xfId="1" applyNumberFormat="1" applyFill="1" applyAlignment="1">
      <alignment horizontal="right" vertical="top"/>
    </xf>
    <xf numFmtId="0" fontId="2" fillId="41" borderId="0" xfId="1" applyFill="1" applyAlignment="1">
      <alignment vertical="top"/>
    </xf>
    <xf numFmtId="164" fontId="2" fillId="41" borderId="0" xfId="1" applyNumberFormat="1" applyFill="1" applyAlignment="1">
      <alignment horizontal="right" vertical="top"/>
    </xf>
    <xf numFmtId="0" fontId="2" fillId="42" borderId="0" xfId="1" applyFill="1" applyAlignment="1">
      <alignment vertical="top"/>
    </xf>
    <xf numFmtId="164" fontId="2" fillId="42" borderId="0" xfId="1" applyNumberFormat="1" applyFill="1" applyAlignment="1">
      <alignment horizontal="right" vertical="top"/>
    </xf>
    <xf numFmtId="0" fontId="2" fillId="43" borderId="0" xfId="1" applyFill="1" applyAlignment="1">
      <alignment vertical="top"/>
    </xf>
    <xf numFmtId="164" fontId="2" fillId="43" borderId="0" xfId="1" applyNumberFormat="1" applyFill="1" applyAlignment="1">
      <alignment horizontal="right" vertical="top"/>
    </xf>
    <xf numFmtId="0" fontId="2" fillId="44" borderId="0" xfId="1" applyFill="1" applyAlignment="1">
      <alignment vertical="top"/>
    </xf>
    <xf numFmtId="164" fontId="2" fillId="44" borderId="0" xfId="1" applyNumberFormat="1" applyFill="1" applyAlignment="1">
      <alignment horizontal="right" vertical="top"/>
    </xf>
    <xf numFmtId="0" fontId="2" fillId="45" borderId="0" xfId="1" applyFill="1" applyAlignment="1">
      <alignment vertical="top"/>
    </xf>
    <xf numFmtId="164" fontId="2" fillId="45" borderId="0" xfId="1" applyNumberFormat="1" applyFill="1" applyAlignment="1">
      <alignment horizontal="right" vertical="top"/>
    </xf>
    <xf numFmtId="0" fontId="2" fillId="46" borderId="0" xfId="1" applyFill="1" applyAlignment="1">
      <alignment vertical="top"/>
    </xf>
    <xf numFmtId="164" fontId="2" fillId="46" borderId="0" xfId="1" applyNumberFormat="1" applyFill="1" applyAlignment="1">
      <alignment horizontal="right" vertical="top"/>
    </xf>
    <xf numFmtId="0" fontId="2" fillId="47" borderId="0" xfId="1" applyFill="1" applyAlignment="1">
      <alignment vertical="top"/>
    </xf>
    <xf numFmtId="164" fontId="2" fillId="47" borderId="0" xfId="1" applyNumberFormat="1" applyFill="1" applyAlignment="1">
      <alignment horizontal="right" vertical="top"/>
    </xf>
    <xf numFmtId="0" fontId="2" fillId="48" borderId="0" xfId="1" applyFill="1" applyAlignment="1">
      <alignment vertical="top"/>
    </xf>
    <xf numFmtId="164" fontId="2" fillId="48" borderId="0" xfId="1" applyNumberFormat="1" applyFill="1" applyAlignment="1">
      <alignment horizontal="right" vertical="top"/>
    </xf>
    <xf numFmtId="0" fontId="2" fillId="49" borderId="0" xfId="1" applyFill="1" applyAlignment="1">
      <alignment vertical="top"/>
    </xf>
    <xf numFmtId="164" fontId="2" fillId="49" borderId="0" xfId="1" applyNumberFormat="1" applyFill="1" applyAlignment="1">
      <alignment horizontal="right" vertical="top"/>
    </xf>
    <xf numFmtId="0" fontId="2" fillId="50" borderId="0" xfId="1" applyFill="1" applyAlignment="1">
      <alignment vertical="top"/>
    </xf>
    <xf numFmtId="164" fontId="2" fillId="50" borderId="0" xfId="1" applyNumberFormat="1" applyFill="1" applyAlignment="1">
      <alignment horizontal="right" vertical="top"/>
    </xf>
    <xf numFmtId="0" fontId="2" fillId="51" borderId="0" xfId="1" applyFill="1" applyAlignment="1">
      <alignment horizontal="right" vertical="top"/>
    </xf>
    <xf numFmtId="0" fontId="2" fillId="51" borderId="0" xfId="1" applyFill="1" applyAlignment="1">
      <alignment vertical="top"/>
    </xf>
    <xf numFmtId="164" fontId="2" fillId="51" borderId="0" xfId="1" applyNumberFormat="1" applyFill="1" applyAlignment="1">
      <alignment horizontal="right" vertical="top"/>
    </xf>
    <xf numFmtId="0" fontId="2" fillId="52" borderId="0" xfId="1" applyFill="1" applyAlignment="1">
      <alignment horizontal="right" vertical="top"/>
    </xf>
    <xf numFmtId="0" fontId="2" fillId="52" borderId="0" xfId="1" applyFill="1" applyAlignment="1">
      <alignment vertical="top"/>
    </xf>
    <xf numFmtId="164" fontId="2" fillId="52" borderId="0" xfId="1" applyNumberFormat="1" applyFill="1" applyAlignment="1">
      <alignment horizontal="right" vertical="top"/>
    </xf>
    <xf numFmtId="0" fontId="2" fillId="53" borderId="0" xfId="1" applyFill="1" applyAlignment="1">
      <alignment vertical="top"/>
    </xf>
    <xf numFmtId="164" fontId="2" fillId="53" borderId="0" xfId="1" applyNumberFormat="1" applyFill="1" applyAlignment="1">
      <alignment horizontal="right" vertical="top"/>
    </xf>
    <xf numFmtId="0" fontId="2" fillId="54" borderId="0" xfId="1" applyFill="1" applyAlignment="1">
      <alignment vertical="top"/>
    </xf>
    <xf numFmtId="164" fontId="2" fillId="54" borderId="0" xfId="1" applyNumberFormat="1" applyFill="1" applyAlignment="1">
      <alignment horizontal="right" vertical="top"/>
    </xf>
    <xf numFmtId="0" fontId="2" fillId="55" borderId="0" xfId="1" applyFill="1" applyAlignment="1">
      <alignment vertical="top"/>
    </xf>
    <xf numFmtId="164" fontId="2" fillId="55" borderId="0" xfId="1" applyNumberFormat="1" applyFill="1" applyAlignment="1">
      <alignment horizontal="right" vertical="top"/>
    </xf>
    <xf numFmtId="0" fontId="2" fillId="56" borderId="0" xfId="1" applyFill="1" applyAlignment="1">
      <alignment vertical="top"/>
    </xf>
    <xf numFmtId="164" fontId="2" fillId="56" borderId="0" xfId="1" applyNumberFormat="1" applyFill="1" applyAlignment="1">
      <alignment horizontal="right" vertical="top"/>
    </xf>
    <xf numFmtId="0" fontId="2" fillId="57" borderId="0" xfId="1" applyFill="1" applyAlignment="1">
      <alignment vertical="top"/>
    </xf>
    <xf numFmtId="164" fontId="2" fillId="57" borderId="0" xfId="1" applyNumberFormat="1" applyFill="1" applyAlignment="1">
      <alignment horizontal="right" vertical="top"/>
    </xf>
    <xf numFmtId="0" fontId="2" fillId="58" borderId="0" xfId="1" applyFill="1" applyAlignment="1">
      <alignment vertical="top"/>
    </xf>
    <xf numFmtId="164" fontId="2" fillId="58" borderId="0" xfId="1" applyNumberFormat="1" applyFill="1" applyAlignment="1">
      <alignment horizontal="right" vertical="top"/>
    </xf>
    <xf numFmtId="0" fontId="2" fillId="59" borderId="0" xfId="1" applyFill="1" applyAlignment="1">
      <alignment vertical="top"/>
    </xf>
    <xf numFmtId="164" fontId="2" fillId="59" borderId="0" xfId="1" applyNumberFormat="1" applyFill="1" applyAlignment="1">
      <alignment horizontal="right" vertical="top"/>
    </xf>
    <xf numFmtId="0" fontId="2" fillId="60" borderId="0" xfId="1" applyFill="1" applyAlignment="1">
      <alignment horizontal="right" vertical="top"/>
    </xf>
    <xf numFmtId="0" fontId="2" fillId="60" borderId="0" xfId="1" applyFill="1" applyAlignment="1">
      <alignment vertical="top"/>
    </xf>
    <xf numFmtId="164" fontId="2" fillId="60" borderId="0" xfId="1" applyNumberFormat="1" applyFill="1" applyAlignment="1">
      <alignment horizontal="right" vertical="top"/>
    </xf>
    <xf numFmtId="0" fontId="2" fillId="61" borderId="0" xfId="1" applyFill="1" applyAlignment="1">
      <alignment horizontal="right" vertical="top"/>
    </xf>
    <xf numFmtId="0" fontId="2" fillId="61" borderId="0" xfId="1" applyFill="1" applyAlignment="1">
      <alignment vertical="top"/>
    </xf>
    <xf numFmtId="164" fontId="2" fillId="61" borderId="0" xfId="1" applyNumberFormat="1" applyFill="1" applyAlignment="1">
      <alignment horizontal="right" vertical="top"/>
    </xf>
    <xf numFmtId="0" fontId="2" fillId="62" borderId="0" xfId="1" applyFill="1" applyAlignment="1">
      <alignment horizontal="right" vertical="top"/>
    </xf>
    <xf numFmtId="0" fontId="2" fillId="62" borderId="0" xfId="1" applyFill="1" applyAlignment="1">
      <alignment vertical="top"/>
    </xf>
    <xf numFmtId="164" fontId="2" fillId="62" borderId="0" xfId="1" applyNumberFormat="1" applyFill="1" applyAlignment="1">
      <alignment horizontal="right" vertical="top"/>
    </xf>
    <xf numFmtId="0" fontId="2" fillId="63" borderId="0" xfId="1" applyFill="1" applyAlignment="1">
      <alignment horizontal="right" vertical="top"/>
    </xf>
    <xf numFmtId="0" fontId="2" fillId="63" borderId="0" xfId="1" applyFill="1" applyAlignment="1">
      <alignment vertical="top"/>
    </xf>
    <xf numFmtId="164" fontId="2" fillId="63" borderId="0" xfId="1" applyNumberFormat="1" applyFill="1" applyAlignment="1">
      <alignment horizontal="right" vertical="top"/>
    </xf>
    <xf numFmtId="0" fontId="2" fillId="64" borderId="0" xfId="1" applyFill="1" applyAlignment="1">
      <alignment vertical="top"/>
    </xf>
    <xf numFmtId="164" fontId="2" fillId="64" borderId="0" xfId="1" applyNumberFormat="1" applyFill="1" applyAlignment="1">
      <alignment horizontal="right" vertical="top"/>
    </xf>
    <xf numFmtId="0" fontId="2" fillId="65" borderId="0" xfId="1" applyFill="1" applyAlignment="1">
      <alignment vertical="top"/>
    </xf>
    <xf numFmtId="164" fontId="2" fillId="65" borderId="0" xfId="1" applyNumberFormat="1" applyFill="1" applyAlignment="1">
      <alignment horizontal="right" vertical="top"/>
    </xf>
    <xf numFmtId="0" fontId="2" fillId="66" borderId="0" xfId="1" applyFill="1" applyAlignment="1">
      <alignment vertical="top"/>
    </xf>
    <xf numFmtId="164" fontId="2" fillId="66" borderId="0" xfId="1" applyNumberFormat="1" applyFill="1" applyAlignment="1">
      <alignment horizontal="right" vertical="top"/>
    </xf>
    <xf numFmtId="0" fontId="2" fillId="67" borderId="0" xfId="1" applyFill="1" applyAlignment="1">
      <alignment vertical="top"/>
    </xf>
    <xf numFmtId="164" fontId="2" fillId="67" borderId="0" xfId="1" applyNumberFormat="1" applyFill="1" applyAlignment="1">
      <alignment horizontal="right" vertical="top"/>
    </xf>
    <xf numFmtId="0" fontId="2" fillId="68" borderId="0" xfId="1" applyFill="1" applyAlignment="1">
      <alignment vertical="top"/>
    </xf>
    <xf numFmtId="164" fontId="2" fillId="68" borderId="0" xfId="1" applyNumberFormat="1" applyFill="1" applyAlignment="1">
      <alignment horizontal="right" vertical="top"/>
    </xf>
    <xf numFmtId="0" fontId="2" fillId="69" borderId="0" xfId="1" applyFill="1" applyAlignment="1">
      <alignment vertical="top"/>
    </xf>
    <xf numFmtId="164" fontId="2" fillId="69" borderId="0" xfId="1" applyNumberFormat="1" applyFill="1" applyAlignment="1">
      <alignment horizontal="right" vertical="top"/>
    </xf>
    <xf numFmtId="0" fontId="2" fillId="69" borderId="0" xfId="1" applyFill="1" applyAlignment="1">
      <alignment horizontal="right" vertical="top"/>
    </xf>
    <xf numFmtId="0" fontId="2" fillId="70" borderId="0" xfId="1" applyFill="1" applyAlignment="1">
      <alignment horizontal="right" vertical="top"/>
    </xf>
    <xf numFmtId="0" fontId="2" fillId="70" borderId="0" xfId="1" applyFill="1" applyAlignment="1">
      <alignment vertical="top"/>
    </xf>
    <xf numFmtId="164" fontId="2" fillId="70" borderId="0" xfId="1" applyNumberFormat="1" applyFill="1" applyAlignment="1">
      <alignment horizontal="right" vertical="top"/>
    </xf>
    <xf numFmtId="0" fontId="2" fillId="71" borderId="0" xfId="1" applyFill="1" applyAlignment="1">
      <alignment vertical="top"/>
    </xf>
    <xf numFmtId="164" fontId="2" fillId="71" borderId="0" xfId="1" applyNumberFormat="1" applyFill="1" applyAlignment="1">
      <alignment horizontal="right" vertical="top"/>
    </xf>
    <xf numFmtId="0" fontId="2" fillId="72" borderId="0" xfId="1" applyFill="1" applyAlignment="1">
      <alignment vertical="top"/>
    </xf>
    <xf numFmtId="164" fontId="2" fillId="72" borderId="0" xfId="1" applyNumberFormat="1" applyFill="1" applyAlignment="1">
      <alignment horizontal="right" vertical="top"/>
    </xf>
    <xf numFmtId="0" fontId="2" fillId="73" borderId="0" xfId="1" applyFill="1" applyAlignment="1">
      <alignment vertical="top"/>
    </xf>
    <xf numFmtId="164" fontId="2" fillId="73" borderId="0" xfId="1" applyNumberFormat="1" applyFill="1" applyAlignment="1">
      <alignment horizontal="right" vertical="top"/>
    </xf>
    <xf numFmtId="0" fontId="2" fillId="74" borderId="0" xfId="1" applyFill="1" applyAlignment="1">
      <alignment vertical="top"/>
    </xf>
    <xf numFmtId="164" fontId="2" fillId="74" borderId="0" xfId="1" applyNumberFormat="1" applyFill="1" applyAlignment="1">
      <alignment horizontal="right" vertical="top"/>
    </xf>
    <xf numFmtId="0" fontId="2" fillId="75" borderId="0" xfId="1" applyFill="1" applyAlignment="1">
      <alignment horizontal="right" vertical="top"/>
    </xf>
    <xf numFmtId="0" fontId="2" fillId="75" borderId="0" xfId="1" applyFill="1" applyAlignment="1">
      <alignment vertical="top"/>
    </xf>
    <xf numFmtId="164" fontId="2" fillId="75" borderId="0" xfId="1" applyNumberFormat="1" applyFill="1" applyAlignment="1">
      <alignment horizontal="right" vertical="top"/>
    </xf>
    <xf numFmtId="0" fontId="2" fillId="76" borderId="0" xfId="1" applyFill="1" applyAlignment="1">
      <alignment horizontal="right" vertical="top"/>
    </xf>
    <xf numFmtId="0" fontId="2" fillId="76" borderId="0" xfId="1" applyFill="1" applyAlignment="1">
      <alignment vertical="top"/>
    </xf>
    <xf numFmtId="164" fontId="2" fillId="76" borderId="0" xfId="1" applyNumberFormat="1" applyFill="1" applyAlignment="1">
      <alignment horizontal="right" vertical="top"/>
    </xf>
    <xf numFmtId="0" fontId="2" fillId="77" borderId="0" xfId="1" applyFill="1" applyAlignment="1">
      <alignment vertical="top"/>
    </xf>
    <xf numFmtId="164" fontId="2" fillId="77" borderId="0" xfId="1" applyNumberFormat="1" applyFill="1" applyAlignment="1">
      <alignment horizontal="right" vertical="top"/>
    </xf>
    <xf numFmtId="0" fontId="10" fillId="78" borderId="0" xfId="1" applyFont="1" applyFill="1" applyAlignment="1">
      <alignment vertical="top"/>
    </xf>
    <xf numFmtId="164" fontId="10" fillId="78" borderId="0" xfId="1" applyNumberFormat="1" applyFont="1" applyFill="1" applyAlignment="1">
      <alignment horizontal="right" vertical="top"/>
    </xf>
    <xf numFmtId="0" fontId="10" fillId="79" borderId="0" xfId="1" applyFont="1" applyFill="1" applyAlignment="1">
      <alignment vertical="top"/>
    </xf>
    <xf numFmtId="164" fontId="10" fillId="79" borderId="0" xfId="1" applyNumberFormat="1" applyFont="1" applyFill="1" applyAlignment="1">
      <alignment horizontal="right" vertical="top"/>
    </xf>
    <xf numFmtId="0" fontId="10" fillId="80" borderId="0" xfId="1" applyFont="1" applyFill="1" applyAlignment="1">
      <alignment vertical="top"/>
    </xf>
    <xf numFmtId="164" fontId="10" fillId="80" borderId="0" xfId="1" applyNumberFormat="1" applyFont="1" applyFill="1" applyAlignment="1">
      <alignment horizontal="right" vertical="top"/>
    </xf>
    <xf numFmtId="0" fontId="10" fillId="81" borderId="0" xfId="1" applyFont="1" applyFill="1" applyAlignment="1">
      <alignment horizontal="right" vertical="top"/>
    </xf>
    <xf numFmtId="0" fontId="10" fillId="81" borderId="0" xfId="1" applyFont="1" applyFill="1" applyAlignment="1">
      <alignment vertical="top"/>
    </xf>
    <xf numFmtId="164" fontId="10" fillId="81" borderId="0" xfId="1" applyNumberFormat="1" applyFont="1" applyFill="1" applyAlignment="1">
      <alignment horizontal="right" vertical="top"/>
    </xf>
    <xf numFmtId="0" fontId="10" fillId="82" borderId="0" xfId="1" applyFont="1" applyFill="1" applyAlignment="1">
      <alignment horizontal="right" vertical="top"/>
    </xf>
    <xf numFmtId="0" fontId="10" fillId="82" borderId="0" xfId="1" applyFont="1" applyFill="1" applyAlignment="1">
      <alignment vertical="top"/>
    </xf>
    <xf numFmtId="164" fontId="10" fillId="82" borderId="0" xfId="1" applyNumberFormat="1" applyFont="1" applyFill="1" applyAlignment="1">
      <alignment horizontal="right" vertical="top"/>
    </xf>
    <xf numFmtId="0" fontId="10" fillId="83" borderId="0" xfId="1" applyFont="1" applyFill="1" applyAlignment="1">
      <alignment vertical="top"/>
    </xf>
    <xf numFmtId="164" fontId="10" fillId="83" borderId="0" xfId="1" applyNumberFormat="1" applyFont="1" applyFill="1" applyAlignment="1">
      <alignment horizontal="right" vertical="top"/>
    </xf>
    <xf numFmtId="0" fontId="10" fillId="8" borderId="0" xfId="1" applyFont="1" applyFill="1" applyAlignment="1">
      <alignment vertical="top"/>
    </xf>
    <xf numFmtId="164" fontId="10" fillId="8" borderId="0" xfId="1" applyNumberFormat="1" applyFont="1" applyFill="1" applyAlignment="1">
      <alignment horizontal="right" vertical="top"/>
    </xf>
    <xf numFmtId="0" fontId="10" fillId="84" borderId="0" xfId="1" applyFont="1" applyFill="1" applyAlignment="1">
      <alignment vertical="top"/>
    </xf>
    <xf numFmtId="164" fontId="10" fillId="84" borderId="0" xfId="1" applyNumberFormat="1" applyFont="1" applyFill="1" applyAlignment="1">
      <alignment horizontal="right" vertical="top"/>
    </xf>
    <xf numFmtId="0" fontId="10" fillId="85" borderId="0" xfId="1" applyFont="1" applyFill="1" applyAlignment="1">
      <alignment vertical="top"/>
    </xf>
    <xf numFmtId="164" fontId="10" fillId="85" borderId="0" xfId="1" applyNumberFormat="1" applyFont="1" applyFill="1" applyAlignment="1">
      <alignment horizontal="right" vertical="top"/>
    </xf>
    <xf numFmtId="0" fontId="10" fillId="86" borderId="0" xfId="1" applyFont="1" applyFill="1" applyAlignment="1">
      <alignment vertical="top"/>
    </xf>
    <xf numFmtId="164" fontId="10" fillId="86" borderId="0" xfId="1" applyNumberFormat="1" applyFont="1" applyFill="1" applyAlignment="1">
      <alignment horizontal="right" vertical="top"/>
    </xf>
    <xf numFmtId="0" fontId="10" fillId="87" borderId="0" xfId="1" applyFont="1" applyFill="1" applyAlignment="1">
      <alignment vertical="top"/>
    </xf>
    <xf numFmtId="164" fontId="10" fillId="87" borderId="0" xfId="1" applyNumberFormat="1" applyFont="1" applyFill="1" applyAlignment="1">
      <alignment horizontal="right" vertical="top"/>
    </xf>
    <xf numFmtId="0" fontId="10" fillId="88" borderId="0" xfId="1" applyFont="1" applyFill="1" applyAlignment="1">
      <alignment vertical="top"/>
    </xf>
    <xf numFmtId="164" fontId="10" fillId="88" borderId="0" xfId="1" applyNumberFormat="1" applyFont="1" applyFill="1" applyAlignment="1">
      <alignment horizontal="right" vertical="top"/>
    </xf>
    <xf numFmtId="0" fontId="10" fillId="89" borderId="0" xfId="1" applyFont="1" applyFill="1" applyAlignment="1">
      <alignment vertical="top"/>
    </xf>
    <xf numFmtId="164" fontId="10" fillId="89" borderId="0" xfId="1" applyNumberFormat="1" applyFont="1" applyFill="1" applyAlignment="1">
      <alignment horizontal="right" vertical="top"/>
    </xf>
    <xf numFmtId="0" fontId="10" fillId="90" borderId="0" xfId="1" applyFont="1" applyFill="1" applyAlignment="1">
      <alignment vertical="top"/>
    </xf>
    <xf numFmtId="164" fontId="10" fillId="90" borderId="0" xfId="1" applyNumberFormat="1" applyFont="1" applyFill="1" applyAlignment="1">
      <alignment horizontal="right" vertical="top"/>
    </xf>
    <xf numFmtId="0" fontId="10" fillId="91" borderId="0" xfId="1" applyFont="1" applyFill="1" applyAlignment="1">
      <alignment vertical="top"/>
    </xf>
    <xf numFmtId="164" fontId="10" fillId="91" borderId="0" xfId="1" applyNumberFormat="1" applyFont="1" applyFill="1" applyAlignment="1">
      <alignment horizontal="right" vertical="top"/>
    </xf>
    <xf numFmtId="0" fontId="10" fillId="92" borderId="0" xfId="1" applyFont="1" applyFill="1" applyAlignment="1">
      <alignment vertical="top"/>
    </xf>
    <xf numFmtId="164" fontId="10" fillId="92" borderId="0" xfId="1" applyNumberFormat="1" applyFont="1" applyFill="1" applyAlignment="1">
      <alignment horizontal="right" vertical="top"/>
    </xf>
    <xf numFmtId="0" fontId="10" fillId="93" borderId="0" xfId="1" applyFont="1" applyFill="1" applyAlignment="1">
      <alignment vertical="top"/>
    </xf>
    <xf numFmtId="164" fontId="10" fillId="93" borderId="0" xfId="1" applyNumberFormat="1" applyFont="1" applyFill="1" applyAlignment="1">
      <alignment horizontal="right" vertical="top"/>
    </xf>
    <xf numFmtId="0" fontId="10" fillId="94" borderId="0" xfId="1" applyFont="1" applyFill="1" applyAlignment="1">
      <alignment vertical="top"/>
    </xf>
    <xf numFmtId="164" fontId="10" fillId="94" borderId="0" xfId="1" applyNumberFormat="1" applyFont="1" applyFill="1" applyAlignment="1">
      <alignment horizontal="right" vertical="top"/>
    </xf>
    <xf numFmtId="0" fontId="10" fillId="95" borderId="0" xfId="1" applyFont="1" applyFill="1" applyAlignment="1">
      <alignment vertical="top"/>
    </xf>
    <xf numFmtId="164" fontId="10" fillId="95" borderId="0" xfId="1" applyNumberFormat="1" applyFont="1" applyFill="1" applyAlignment="1">
      <alignment horizontal="right" vertical="top"/>
    </xf>
    <xf numFmtId="0" fontId="10" fillId="96" borderId="0" xfId="1" applyFont="1" applyFill="1" applyAlignment="1">
      <alignment vertical="top"/>
    </xf>
    <xf numFmtId="164" fontId="10" fillId="96" borderId="0" xfId="1" applyNumberFormat="1" applyFont="1" applyFill="1" applyAlignment="1">
      <alignment horizontal="right" vertical="top"/>
    </xf>
    <xf numFmtId="0" fontId="10" fillId="97" borderId="0" xfId="1" applyFont="1" applyFill="1" applyAlignment="1">
      <alignment vertical="top"/>
    </xf>
    <xf numFmtId="164" fontId="10" fillId="97" borderId="0" xfId="1" applyNumberFormat="1" applyFont="1" applyFill="1" applyAlignment="1">
      <alignment horizontal="right" vertical="top"/>
    </xf>
    <xf numFmtId="0" fontId="10" fillId="98" borderId="0" xfId="1" applyFont="1" applyFill="1" applyAlignment="1">
      <alignment vertical="top"/>
    </xf>
    <xf numFmtId="164" fontId="10" fillId="98" borderId="0" xfId="1" applyNumberFormat="1" applyFont="1" applyFill="1" applyAlignment="1">
      <alignment horizontal="right" vertical="top"/>
    </xf>
    <xf numFmtId="0" fontId="10" fillId="99" borderId="0" xfId="1" applyFont="1" applyFill="1" applyAlignment="1">
      <alignment vertical="top"/>
    </xf>
    <xf numFmtId="164" fontId="10" fillId="99" borderId="0" xfId="1" applyNumberFormat="1" applyFont="1" applyFill="1" applyAlignment="1">
      <alignment horizontal="right" vertical="top"/>
    </xf>
    <xf numFmtId="0" fontId="10" fillId="100" borderId="0" xfId="1" applyFont="1" applyFill="1" applyAlignment="1">
      <alignment vertical="top"/>
    </xf>
    <xf numFmtId="164" fontId="10" fillId="100" borderId="0" xfId="1" applyNumberFormat="1" applyFont="1" applyFill="1" applyAlignment="1">
      <alignment horizontal="right" vertical="top"/>
    </xf>
    <xf numFmtId="0" fontId="10" fillId="101" borderId="0" xfId="1" applyFont="1" applyFill="1" applyAlignment="1">
      <alignment vertical="top"/>
    </xf>
    <xf numFmtId="164" fontId="10" fillId="101" borderId="0" xfId="1" applyNumberFormat="1" applyFont="1" applyFill="1" applyAlignment="1">
      <alignment horizontal="right" vertical="top"/>
    </xf>
    <xf numFmtId="0" fontId="10" fillId="102" borderId="0" xfId="1" applyFont="1" applyFill="1" applyAlignment="1">
      <alignment vertical="top"/>
    </xf>
    <xf numFmtId="164" fontId="10" fillId="102" borderId="0" xfId="1" applyNumberFormat="1" applyFont="1" applyFill="1" applyAlignment="1">
      <alignment horizontal="right" vertical="top"/>
    </xf>
    <xf numFmtId="0" fontId="10" fillId="103" borderId="0" xfId="1" applyFont="1" applyFill="1" applyAlignment="1">
      <alignment vertical="top"/>
    </xf>
    <xf numFmtId="164" fontId="10" fillId="103" borderId="0" xfId="1" applyNumberFormat="1" applyFont="1" applyFill="1" applyAlignment="1">
      <alignment horizontal="right" vertical="top"/>
    </xf>
    <xf numFmtId="0" fontId="10" fillId="104" borderId="0" xfId="1" applyFont="1" applyFill="1" applyAlignment="1">
      <alignment vertical="top"/>
    </xf>
    <xf numFmtId="164" fontId="10" fillId="104" borderId="0" xfId="1" applyNumberFormat="1" applyFont="1" applyFill="1" applyAlignment="1">
      <alignment horizontal="right" vertical="top"/>
    </xf>
    <xf numFmtId="0" fontId="10" fillId="105" borderId="0" xfId="1" applyFont="1" applyFill="1" applyAlignment="1">
      <alignment vertical="top"/>
    </xf>
    <xf numFmtId="164" fontId="10" fillId="105" borderId="0" xfId="1" applyNumberFormat="1" applyFont="1" applyFill="1" applyAlignment="1">
      <alignment horizontal="right" vertical="top"/>
    </xf>
    <xf numFmtId="0" fontId="10" fillId="106" borderId="0" xfId="1" applyFont="1" applyFill="1" applyAlignment="1">
      <alignment vertical="top"/>
    </xf>
    <xf numFmtId="164" fontId="10" fillId="106" borderId="0" xfId="1" applyNumberFormat="1" applyFont="1" applyFill="1" applyAlignment="1">
      <alignment horizontal="right" vertical="top"/>
    </xf>
    <xf numFmtId="0" fontId="10" fillId="107" borderId="0" xfId="1" applyFont="1" applyFill="1" applyAlignment="1">
      <alignment vertical="top"/>
    </xf>
    <xf numFmtId="164" fontId="10" fillId="107" borderId="0" xfId="1" applyNumberFormat="1" applyFont="1" applyFill="1" applyAlignment="1">
      <alignment horizontal="right" vertical="top"/>
    </xf>
    <xf numFmtId="0" fontId="10" fillId="108" borderId="0" xfId="1" applyFont="1" applyFill="1" applyAlignment="1">
      <alignment vertical="top"/>
    </xf>
    <xf numFmtId="164" fontId="10" fillId="108" borderId="0" xfId="1" applyNumberFormat="1" applyFont="1" applyFill="1" applyAlignment="1">
      <alignment horizontal="right" vertical="top"/>
    </xf>
    <xf numFmtId="0" fontId="10" fillId="109" borderId="0" xfId="1" applyFont="1" applyFill="1" applyAlignment="1">
      <alignment vertical="top"/>
    </xf>
    <xf numFmtId="164" fontId="10" fillId="109" borderId="0" xfId="1" applyNumberFormat="1" applyFont="1" applyFill="1" applyAlignment="1">
      <alignment horizontal="right" vertical="top"/>
    </xf>
    <xf numFmtId="0" fontId="10" fillId="110" borderId="0" xfId="1" applyFont="1" applyFill="1" applyAlignment="1">
      <alignment vertical="top"/>
    </xf>
    <xf numFmtId="164" fontId="10" fillId="110" borderId="0" xfId="1" applyNumberFormat="1" applyFont="1" applyFill="1" applyAlignment="1">
      <alignment horizontal="right" vertical="top"/>
    </xf>
    <xf numFmtId="0" fontId="10" fillId="111" borderId="0" xfId="1" applyFont="1" applyFill="1" applyAlignment="1">
      <alignment vertical="top"/>
    </xf>
    <xf numFmtId="164" fontId="10" fillId="111" borderId="0" xfId="1" applyNumberFormat="1" applyFont="1" applyFill="1" applyAlignment="1">
      <alignment horizontal="right" vertical="top"/>
    </xf>
    <xf numFmtId="0" fontId="10" fillId="112" borderId="0" xfId="1" applyFont="1" applyFill="1" applyAlignment="1">
      <alignment vertical="top"/>
    </xf>
    <xf numFmtId="164" fontId="10" fillId="112" borderId="0" xfId="1" applyNumberFormat="1" applyFont="1" applyFill="1" applyAlignment="1">
      <alignment horizontal="right" vertical="top"/>
    </xf>
    <xf numFmtId="0" fontId="10" fillId="113" borderId="0" xfId="1" applyFont="1" applyFill="1" applyAlignment="1">
      <alignment vertical="top"/>
    </xf>
    <xf numFmtId="164" fontId="10" fillId="113" borderId="0" xfId="1" applyNumberFormat="1" applyFont="1" applyFill="1" applyAlignment="1">
      <alignment horizontal="right" vertical="top"/>
    </xf>
    <xf numFmtId="0" fontId="10" fillId="114" borderId="0" xfId="1" applyFont="1" applyFill="1" applyAlignment="1">
      <alignment vertical="top"/>
    </xf>
    <xf numFmtId="164" fontId="10" fillId="114" borderId="0" xfId="1" applyNumberFormat="1" applyFont="1" applyFill="1" applyAlignment="1">
      <alignment horizontal="right" vertical="top"/>
    </xf>
    <xf numFmtId="0" fontId="10" fillId="115" borderId="0" xfId="1" applyFont="1" applyFill="1" applyAlignment="1">
      <alignment vertical="top"/>
    </xf>
    <xf numFmtId="164" fontId="10" fillId="115" borderId="0" xfId="1" applyNumberFormat="1" applyFont="1" applyFill="1" applyAlignment="1">
      <alignment horizontal="right" vertical="top"/>
    </xf>
    <xf numFmtId="0" fontId="10" fillId="116" borderId="0" xfId="1" applyFont="1" applyFill="1" applyAlignment="1">
      <alignment horizontal="right" vertical="top"/>
    </xf>
    <xf numFmtId="0" fontId="10" fillId="116" borderId="0" xfId="1" applyFont="1" applyFill="1" applyAlignment="1">
      <alignment vertical="top"/>
    </xf>
    <xf numFmtId="164" fontId="10" fillId="116" borderId="0" xfId="1" applyNumberFormat="1" applyFont="1" applyFill="1" applyAlignment="1">
      <alignment horizontal="right" vertical="top"/>
    </xf>
    <xf numFmtId="0" fontId="10" fillId="117" borderId="0" xfId="1" applyFont="1" applyFill="1" applyAlignment="1">
      <alignment horizontal="right" vertical="top"/>
    </xf>
    <xf numFmtId="0" fontId="10" fillId="117" borderId="0" xfId="1" applyFont="1" applyFill="1" applyAlignment="1">
      <alignment vertical="top"/>
    </xf>
    <xf numFmtId="164" fontId="10" fillId="117" borderId="0" xfId="1" applyNumberFormat="1" applyFont="1" applyFill="1" applyAlignment="1">
      <alignment horizontal="right" vertical="top"/>
    </xf>
    <xf numFmtId="0" fontId="10" fillId="118" borderId="0" xfId="1" applyFont="1" applyFill="1" applyAlignment="1">
      <alignment vertical="top"/>
    </xf>
    <xf numFmtId="164" fontId="10" fillId="118" borderId="0" xfId="1" applyNumberFormat="1" applyFont="1" applyFill="1" applyAlignment="1">
      <alignment horizontal="right" vertical="top"/>
    </xf>
    <xf numFmtId="0" fontId="10" fillId="119" borderId="0" xfId="1" applyFont="1" applyFill="1" applyAlignment="1">
      <alignment vertical="top"/>
    </xf>
    <xf numFmtId="164" fontId="10" fillId="119" borderId="0" xfId="1" applyNumberFormat="1" applyFont="1" applyFill="1" applyAlignment="1">
      <alignment horizontal="right" vertical="top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2" fillId="78" borderId="0" xfId="1" applyFill="1" applyAlignment="1">
      <alignment vertical="top"/>
    </xf>
    <xf numFmtId="0" fontId="2" fillId="79" borderId="0" xfId="1" applyFill="1" applyAlignment="1">
      <alignment vertical="top"/>
    </xf>
    <xf numFmtId="0" fontId="2" fillId="80" borderId="0" xfId="1" applyFill="1" applyAlignment="1">
      <alignment vertical="top"/>
    </xf>
    <xf numFmtId="0" fontId="2" fillId="81" borderId="0" xfId="1" applyFill="1" applyAlignment="1">
      <alignment vertical="top"/>
    </xf>
    <xf numFmtId="0" fontId="2" fillId="82" borderId="0" xfId="1" applyFill="1" applyAlignment="1">
      <alignment vertical="top"/>
    </xf>
    <xf numFmtId="0" fontId="2" fillId="83" borderId="0" xfId="1" applyFill="1" applyAlignment="1">
      <alignment vertical="top"/>
    </xf>
    <xf numFmtId="0" fontId="2" fillId="8" borderId="0" xfId="1" applyFill="1" applyAlignment="1">
      <alignment vertical="top"/>
    </xf>
    <xf numFmtId="0" fontId="2" fillId="84" borderId="0" xfId="1" applyFill="1" applyAlignment="1">
      <alignment vertical="top"/>
    </xf>
    <xf numFmtId="0" fontId="2" fillId="85" borderId="0" xfId="1" applyFill="1" applyAlignment="1">
      <alignment vertical="top"/>
    </xf>
    <xf numFmtId="0" fontId="2" fillId="86" borderId="0" xfId="1" applyFill="1" applyAlignment="1">
      <alignment vertical="top"/>
    </xf>
    <xf numFmtId="0" fontId="2" fillId="87" borderId="0" xfId="1" applyFill="1" applyAlignment="1">
      <alignment vertical="top"/>
    </xf>
    <xf numFmtId="0" fontId="2" fillId="88" borderId="0" xfId="1" applyFill="1" applyAlignment="1">
      <alignment vertical="top"/>
    </xf>
    <xf numFmtId="0" fontId="2" fillId="89" borderId="0" xfId="1" applyFill="1" applyAlignment="1">
      <alignment vertical="top"/>
    </xf>
    <xf numFmtId="0" fontId="2" fillId="90" borderId="0" xfId="1" applyFill="1" applyAlignment="1">
      <alignment vertical="top"/>
    </xf>
    <xf numFmtId="0" fontId="2" fillId="91" borderId="0" xfId="1" applyFill="1" applyAlignment="1">
      <alignment vertical="top"/>
    </xf>
    <xf numFmtId="0" fontId="2" fillId="92" borderId="0" xfId="1" applyFill="1" applyAlignment="1">
      <alignment vertical="top"/>
    </xf>
    <xf numFmtId="0" fontId="2" fillId="95" borderId="0" xfId="1" applyFill="1" applyAlignment="1">
      <alignment vertical="top"/>
    </xf>
    <xf numFmtId="0" fontId="2" fillId="96" borderId="0" xfId="1" applyFill="1" applyAlignment="1">
      <alignment vertical="top"/>
    </xf>
    <xf numFmtId="0" fontId="2" fillId="97" borderId="0" xfId="1" applyFill="1" applyAlignment="1">
      <alignment vertical="top"/>
    </xf>
    <xf numFmtId="0" fontId="2" fillId="98" borderId="0" xfId="1" applyFill="1" applyAlignment="1">
      <alignment vertical="top"/>
    </xf>
    <xf numFmtId="0" fontId="2" fillId="99" borderId="0" xfId="1" applyFill="1" applyAlignment="1">
      <alignment vertical="top"/>
    </xf>
    <xf numFmtId="0" fontId="2" fillId="100" borderId="0" xfId="1" applyFill="1" applyAlignment="1">
      <alignment vertical="top"/>
    </xf>
    <xf numFmtId="0" fontId="2" fillId="101" borderId="0" xfId="1" applyFill="1" applyAlignment="1">
      <alignment vertical="top"/>
    </xf>
    <xf numFmtId="0" fontId="2" fillId="104" borderId="0" xfId="1" applyFill="1" applyAlignment="1">
      <alignment vertical="top"/>
    </xf>
    <xf numFmtId="0" fontId="2" fillId="105" borderId="0" xfId="1" applyFill="1" applyAlignment="1">
      <alignment vertical="top"/>
    </xf>
    <xf numFmtId="0" fontId="2" fillId="106" borderId="0" xfId="1" applyFill="1" applyAlignment="1">
      <alignment vertical="top"/>
    </xf>
    <xf numFmtId="0" fontId="2" fillId="107" borderId="0" xfId="1" applyFill="1" applyAlignment="1">
      <alignment vertical="top"/>
    </xf>
    <xf numFmtId="0" fontId="2" fillId="108" borderId="0" xfId="1" applyFill="1" applyAlignment="1">
      <alignment vertical="top"/>
    </xf>
    <xf numFmtId="0" fontId="2" fillId="109" borderId="0" xfId="1" applyFill="1" applyAlignment="1">
      <alignment vertical="top"/>
    </xf>
    <xf numFmtId="0" fontId="2" fillId="110" borderId="0" xfId="1" applyFill="1" applyAlignment="1">
      <alignment vertical="top"/>
    </xf>
    <xf numFmtId="0" fontId="2" fillId="111" borderId="0" xfId="1" applyFill="1" applyAlignment="1">
      <alignment vertical="top"/>
    </xf>
    <xf numFmtId="0" fontId="2" fillId="112" borderId="0" xfId="1" applyFill="1" applyAlignment="1">
      <alignment vertical="top"/>
    </xf>
    <xf numFmtId="0" fontId="2" fillId="113" borderId="0" xfId="1" applyFill="1" applyAlignment="1">
      <alignment vertical="top"/>
    </xf>
    <xf numFmtId="0" fontId="2" fillId="114" borderId="0" xfId="1" applyFill="1" applyAlignment="1">
      <alignment vertical="top"/>
    </xf>
    <xf numFmtId="0" fontId="2" fillId="115" borderId="0" xfId="1" applyFill="1" applyAlignment="1">
      <alignment vertical="top"/>
    </xf>
    <xf numFmtId="0" fontId="2" fillId="116" borderId="0" xfId="1" applyFill="1" applyAlignment="1">
      <alignment vertical="top"/>
    </xf>
    <xf numFmtId="0" fontId="2" fillId="117" borderId="0" xfId="1" applyFill="1" applyAlignment="1">
      <alignment vertical="top"/>
    </xf>
    <xf numFmtId="0" fontId="2" fillId="118" borderId="0" xfId="1" applyFill="1" applyAlignment="1">
      <alignment vertical="top"/>
    </xf>
    <xf numFmtId="0" fontId="2" fillId="119" borderId="0" xfId="1" applyFill="1" applyAlignment="1">
      <alignment vertical="top"/>
    </xf>
    <xf numFmtId="3" fontId="2" fillId="9" borderId="0" xfId="1" applyNumberFormat="1" applyFill="1" applyAlignment="1">
      <alignment horizontal="right" vertical="top"/>
    </xf>
    <xf numFmtId="3" fontId="2" fillId="10" borderId="0" xfId="1" applyNumberFormat="1" applyFill="1" applyAlignment="1">
      <alignment horizontal="right" vertical="top"/>
    </xf>
    <xf numFmtId="3" fontId="2" fillId="11" borderId="0" xfId="1" applyNumberFormat="1" applyFill="1" applyAlignment="1">
      <alignment horizontal="right" vertical="top"/>
    </xf>
    <xf numFmtId="3" fontId="2" fillId="12" borderId="0" xfId="1" applyNumberFormat="1" applyFill="1" applyAlignment="1">
      <alignment horizontal="right" vertical="top"/>
    </xf>
    <xf numFmtId="3" fontId="2" fillId="14" borderId="0" xfId="1" applyNumberFormat="1" applyFill="1" applyAlignment="1">
      <alignment horizontal="right" vertical="top"/>
    </xf>
    <xf numFmtId="3" fontId="2" fillId="15" borderId="0" xfId="1" applyNumberFormat="1" applyFill="1" applyAlignment="1">
      <alignment horizontal="right" vertical="top"/>
    </xf>
    <xf numFmtId="3" fontId="2" fillId="18" borderId="0" xfId="1" applyNumberFormat="1" applyFill="1" applyAlignment="1">
      <alignment horizontal="right" vertical="top"/>
    </xf>
    <xf numFmtId="3" fontId="2" fillId="19" borderId="0" xfId="1" applyNumberFormat="1" applyFill="1" applyAlignment="1">
      <alignment horizontal="right" vertical="top"/>
    </xf>
    <xf numFmtId="3" fontId="2" fillId="20" borderId="0" xfId="1" applyNumberFormat="1" applyFill="1" applyAlignment="1">
      <alignment horizontal="right" vertical="top"/>
    </xf>
    <xf numFmtId="3" fontId="2" fillId="21" borderId="0" xfId="1" applyNumberFormat="1" applyFill="1" applyAlignment="1">
      <alignment horizontal="right" vertical="top"/>
    </xf>
    <xf numFmtId="3" fontId="2" fillId="22" borderId="0" xfId="1" applyNumberFormat="1" applyFill="1" applyAlignment="1">
      <alignment horizontal="right" vertical="top"/>
    </xf>
    <xf numFmtId="3" fontId="2" fillId="0" borderId="0" xfId="1" applyNumberFormat="1" applyAlignment="1">
      <alignment horizontal="right" vertical="top"/>
    </xf>
    <xf numFmtId="3" fontId="2" fillId="23" borderId="0" xfId="1" applyNumberFormat="1" applyFill="1" applyAlignment="1">
      <alignment horizontal="right" vertical="top"/>
    </xf>
    <xf numFmtId="3" fontId="2" fillId="24" borderId="0" xfId="1" applyNumberFormat="1" applyFill="1" applyAlignment="1">
      <alignment horizontal="right" vertical="top"/>
    </xf>
    <xf numFmtId="3" fontId="2" fillId="25" borderId="0" xfId="1" applyNumberFormat="1" applyFill="1" applyAlignment="1">
      <alignment horizontal="right" vertical="top"/>
    </xf>
    <xf numFmtId="3" fontId="2" fillId="17" borderId="0" xfId="1" applyNumberFormat="1" applyFill="1" applyAlignment="1">
      <alignment horizontal="right" vertical="top"/>
    </xf>
    <xf numFmtId="3" fontId="2" fillId="16" borderId="0" xfId="1" applyNumberFormat="1" applyFill="1" applyAlignment="1">
      <alignment horizontal="right" vertical="top"/>
    </xf>
    <xf numFmtId="3" fontId="2" fillId="26" borderId="0" xfId="1" applyNumberFormat="1" applyFill="1" applyAlignment="1">
      <alignment horizontal="right" vertical="top"/>
    </xf>
    <xf numFmtId="3" fontId="2" fillId="27" borderId="0" xfId="1" applyNumberFormat="1" applyFill="1" applyAlignment="1">
      <alignment horizontal="right" vertical="top"/>
    </xf>
    <xf numFmtId="3" fontId="2" fillId="28" borderId="0" xfId="1" applyNumberFormat="1" applyFill="1" applyAlignment="1">
      <alignment horizontal="right" vertical="top"/>
    </xf>
    <xf numFmtId="3" fontId="2" fillId="29" borderId="0" xfId="1" applyNumberFormat="1" applyFill="1" applyAlignment="1">
      <alignment horizontal="right" vertical="top"/>
    </xf>
    <xf numFmtId="3" fontId="2" fillId="30" borderId="0" xfId="1" applyNumberFormat="1" applyFill="1" applyAlignment="1">
      <alignment horizontal="right" vertical="top"/>
    </xf>
    <xf numFmtId="3" fontId="2" fillId="31" borderId="0" xfId="1" applyNumberFormat="1" applyFill="1" applyAlignment="1">
      <alignment horizontal="right" vertical="top"/>
    </xf>
    <xf numFmtId="3" fontId="2" fillId="32" borderId="0" xfId="1" applyNumberFormat="1" applyFill="1" applyAlignment="1">
      <alignment horizontal="right" vertical="top"/>
    </xf>
    <xf numFmtId="3" fontId="2" fillId="13" borderId="0" xfId="1" applyNumberFormat="1" applyFill="1" applyAlignment="1">
      <alignment horizontal="right" vertical="top"/>
    </xf>
    <xf numFmtId="3" fontId="2" fillId="34" borderId="0" xfId="1" applyNumberFormat="1" applyFill="1" applyAlignment="1">
      <alignment horizontal="right" vertical="top"/>
    </xf>
    <xf numFmtId="3" fontId="2" fillId="35" borderId="0" xfId="1" applyNumberFormat="1" applyFill="1" applyAlignment="1">
      <alignment horizontal="right" vertical="top"/>
    </xf>
    <xf numFmtId="3" fontId="2" fillId="36" borderId="0" xfId="1" applyNumberFormat="1" applyFill="1" applyAlignment="1">
      <alignment horizontal="right" vertical="top"/>
    </xf>
    <xf numFmtId="3" fontId="2" fillId="37" borderId="0" xfId="1" applyNumberFormat="1" applyFill="1" applyAlignment="1">
      <alignment horizontal="right" vertical="top"/>
    </xf>
    <xf numFmtId="3" fontId="2" fillId="38" borderId="0" xfId="1" applyNumberFormat="1" applyFill="1" applyAlignment="1">
      <alignment horizontal="right" vertical="top"/>
    </xf>
    <xf numFmtId="3" fontId="2" fillId="39" borderId="0" xfId="1" applyNumberFormat="1" applyFill="1" applyAlignment="1">
      <alignment horizontal="right" vertical="top"/>
    </xf>
    <xf numFmtId="3" fontId="2" fillId="40" borderId="0" xfId="1" applyNumberFormat="1" applyFill="1" applyAlignment="1">
      <alignment horizontal="right" vertical="top"/>
    </xf>
    <xf numFmtId="3" fontId="2" fillId="41" borderId="0" xfId="1" applyNumberFormat="1" applyFill="1" applyAlignment="1">
      <alignment horizontal="right" vertical="top"/>
    </xf>
    <xf numFmtId="3" fontId="2" fillId="42" borderId="0" xfId="1" applyNumberFormat="1" applyFill="1" applyAlignment="1">
      <alignment horizontal="right" vertical="top"/>
    </xf>
    <xf numFmtId="3" fontId="2" fillId="43" borderId="0" xfId="1" applyNumberFormat="1" applyFill="1" applyAlignment="1">
      <alignment horizontal="right" vertical="top"/>
    </xf>
    <xf numFmtId="3" fontId="2" fillId="44" borderId="0" xfId="1" applyNumberFormat="1" applyFill="1" applyAlignment="1">
      <alignment horizontal="right" vertical="top"/>
    </xf>
    <xf numFmtId="3" fontId="2" fillId="45" borderId="0" xfId="1" applyNumberFormat="1" applyFill="1" applyAlignment="1">
      <alignment horizontal="right" vertical="top"/>
    </xf>
    <xf numFmtId="3" fontId="2" fillId="46" borderId="0" xfId="1" applyNumberFormat="1" applyFill="1" applyAlignment="1">
      <alignment horizontal="right" vertical="top"/>
    </xf>
    <xf numFmtId="3" fontId="2" fillId="47" borderId="0" xfId="1" applyNumberFormat="1" applyFill="1" applyAlignment="1">
      <alignment horizontal="right" vertical="top"/>
    </xf>
    <xf numFmtId="3" fontId="2" fillId="48" borderId="0" xfId="1" applyNumberFormat="1" applyFill="1" applyAlignment="1">
      <alignment horizontal="right" vertical="top"/>
    </xf>
    <xf numFmtId="3" fontId="2" fillId="33" borderId="0" xfId="1" applyNumberFormat="1" applyFill="1" applyAlignment="1">
      <alignment horizontal="right" vertical="top"/>
    </xf>
    <xf numFmtId="3" fontId="2" fillId="49" borderId="0" xfId="1" applyNumberFormat="1" applyFill="1" applyAlignment="1">
      <alignment horizontal="right" vertical="top"/>
    </xf>
    <xf numFmtId="3" fontId="2" fillId="50" borderId="0" xfId="1" applyNumberFormat="1" applyFill="1" applyAlignment="1">
      <alignment horizontal="right" vertical="top"/>
    </xf>
    <xf numFmtId="3" fontId="2" fillId="51" borderId="0" xfId="1" applyNumberFormat="1" applyFill="1" applyAlignment="1">
      <alignment horizontal="right" vertical="top"/>
    </xf>
    <xf numFmtId="3" fontId="2" fillId="52" borderId="0" xfId="1" applyNumberFormat="1" applyFill="1" applyAlignment="1">
      <alignment horizontal="right" vertical="top"/>
    </xf>
    <xf numFmtId="3" fontId="2" fillId="53" borderId="0" xfId="1" applyNumberFormat="1" applyFill="1" applyAlignment="1">
      <alignment horizontal="right" vertical="top"/>
    </xf>
    <xf numFmtId="3" fontId="2" fillId="54" borderId="0" xfId="1" applyNumberFormat="1" applyFill="1" applyAlignment="1">
      <alignment horizontal="right" vertical="top"/>
    </xf>
    <xf numFmtId="3" fontId="2" fillId="55" borderId="0" xfId="1" applyNumberFormat="1" applyFill="1" applyAlignment="1">
      <alignment horizontal="right" vertical="top"/>
    </xf>
    <xf numFmtId="3" fontId="2" fillId="56" borderId="0" xfId="1" applyNumberFormat="1" applyFill="1" applyAlignment="1">
      <alignment horizontal="right" vertical="top"/>
    </xf>
    <xf numFmtId="3" fontId="2" fillId="57" borderId="0" xfId="1" applyNumberFormat="1" applyFill="1" applyAlignment="1">
      <alignment horizontal="right" vertical="top"/>
    </xf>
    <xf numFmtId="3" fontId="2" fillId="58" borderId="0" xfId="1" applyNumberFormat="1" applyFill="1" applyAlignment="1">
      <alignment horizontal="right" vertical="top"/>
    </xf>
    <xf numFmtId="3" fontId="2" fillId="59" borderId="0" xfId="1" applyNumberFormat="1" applyFill="1" applyAlignment="1">
      <alignment horizontal="right" vertical="top"/>
    </xf>
    <xf numFmtId="3" fontId="2" fillId="60" borderId="0" xfId="1" applyNumberFormat="1" applyFill="1" applyAlignment="1">
      <alignment horizontal="right" vertical="top"/>
    </xf>
    <xf numFmtId="3" fontId="2" fillId="61" borderId="0" xfId="1" applyNumberFormat="1" applyFill="1" applyAlignment="1">
      <alignment horizontal="right" vertical="top"/>
    </xf>
    <xf numFmtId="3" fontId="2" fillId="62" borderId="0" xfId="1" applyNumberFormat="1" applyFill="1" applyAlignment="1">
      <alignment horizontal="right" vertical="top"/>
    </xf>
    <xf numFmtId="3" fontId="2" fillId="63" borderId="0" xfId="1" applyNumberFormat="1" applyFill="1" applyAlignment="1">
      <alignment horizontal="right" vertical="top"/>
    </xf>
    <xf numFmtId="3" fontId="2" fillId="64" borderId="0" xfId="1" applyNumberFormat="1" applyFill="1" applyAlignment="1">
      <alignment horizontal="right" vertical="top"/>
    </xf>
    <xf numFmtId="3" fontId="2" fillId="65" borderId="0" xfId="1" applyNumberFormat="1" applyFill="1" applyAlignment="1">
      <alignment horizontal="right" vertical="top"/>
    </xf>
    <xf numFmtId="3" fontId="2" fillId="66" borderId="0" xfId="1" applyNumberFormat="1" applyFill="1" applyAlignment="1">
      <alignment horizontal="right" vertical="top"/>
    </xf>
    <xf numFmtId="3" fontId="2" fillId="67" borderId="0" xfId="1" applyNumberFormat="1" applyFill="1" applyAlignment="1">
      <alignment horizontal="right" vertical="top"/>
    </xf>
    <xf numFmtId="3" fontId="2" fillId="68" borderId="0" xfId="1" applyNumberFormat="1" applyFill="1" applyAlignment="1">
      <alignment horizontal="right" vertical="top"/>
    </xf>
    <xf numFmtId="3" fontId="2" fillId="69" borderId="0" xfId="1" applyNumberFormat="1" applyFill="1" applyAlignment="1">
      <alignment horizontal="right" vertical="top"/>
    </xf>
    <xf numFmtId="3" fontId="2" fillId="70" borderId="0" xfId="1" applyNumberFormat="1" applyFill="1" applyAlignment="1">
      <alignment horizontal="right" vertical="top"/>
    </xf>
    <xf numFmtId="3" fontId="2" fillId="71" borderId="0" xfId="1" applyNumberFormat="1" applyFill="1" applyAlignment="1">
      <alignment horizontal="right" vertical="top"/>
    </xf>
    <xf numFmtId="3" fontId="2" fillId="72" borderId="0" xfId="1" applyNumberFormat="1" applyFill="1" applyAlignment="1">
      <alignment horizontal="right" vertical="top"/>
    </xf>
    <xf numFmtId="3" fontId="2" fillId="73" borderId="0" xfId="1" applyNumberFormat="1" applyFill="1" applyAlignment="1">
      <alignment horizontal="right" vertical="top"/>
    </xf>
    <xf numFmtId="3" fontId="2" fillId="74" borderId="0" xfId="1" applyNumberFormat="1" applyFill="1" applyAlignment="1">
      <alignment horizontal="right" vertical="top"/>
    </xf>
    <xf numFmtId="3" fontId="2" fillId="75" borderId="0" xfId="1" applyNumberFormat="1" applyFill="1" applyAlignment="1">
      <alignment horizontal="right" vertical="top"/>
    </xf>
    <xf numFmtId="3" fontId="2" fillId="76" borderId="0" xfId="1" applyNumberFormat="1" applyFill="1" applyAlignment="1">
      <alignment horizontal="right" vertical="top"/>
    </xf>
    <xf numFmtId="3" fontId="2" fillId="77" borderId="0" xfId="1" applyNumberFormat="1" applyFill="1" applyAlignment="1">
      <alignment horizontal="right" vertical="top"/>
    </xf>
    <xf numFmtId="3" fontId="10" fillId="78" borderId="0" xfId="1" applyNumberFormat="1" applyFont="1" applyFill="1" applyAlignment="1">
      <alignment horizontal="right" vertical="top"/>
    </xf>
    <xf numFmtId="3" fontId="10" fillId="79" borderId="0" xfId="1" applyNumberFormat="1" applyFont="1" applyFill="1" applyAlignment="1">
      <alignment horizontal="right" vertical="top"/>
    </xf>
    <xf numFmtId="3" fontId="10" fillId="80" borderId="0" xfId="1" applyNumberFormat="1" applyFont="1" applyFill="1" applyAlignment="1">
      <alignment horizontal="right" vertical="top"/>
    </xf>
    <xf numFmtId="3" fontId="10" fillId="81" borderId="0" xfId="1" applyNumberFormat="1" applyFont="1" applyFill="1" applyAlignment="1">
      <alignment horizontal="right" vertical="top"/>
    </xf>
    <xf numFmtId="3" fontId="10" fillId="82" borderId="0" xfId="1" applyNumberFormat="1" applyFont="1" applyFill="1" applyAlignment="1">
      <alignment horizontal="right" vertical="top"/>
    </xf>
    <xf numFmtId="3" fontId="10" fillId="83" borderId="0" xfId="1" applyNumberFormat="1" applyFont="1" applyFill="1" applyAlignment="1">
      <alignment horizontal="right" vertical="top"/>
    </xf>
    <xf numFmtId="3" fontId="10" fillId="8" borderId="0" xfId="1" applyNumberFormat="1" applyFont="1" applyFill="1" applyAlignment="1">
      <alignment horizontal="right" vertical="top"/>
    </xf>
    <xf numFmtId="3" fontId="10" fillId="84" borderId="0" xfId="1" applyNumberFormat="1" applyFont="1" applyFill="1" applyAlignment="1">
      <alignment horizontal="right" vertical="top"/>
    </xf>
    <xf numFmtId="3" fontId="10" fillId="85" borderId="0" xfId="1" applyNumberFormat="1" applyFont="1" applyFill="1" applyAlignment="1">
      <alignment horizontal="right" vertical="top"/>
    </xf>
    <xf numFmtId="3" fontId="10" fillId="86" borderId="0" xfId="1" applyNumberFormat="1" applyFont="1" applyFill="1" applyAlignment="1">
      <alignment horizontal="right" vertical="top"/>
    </xf>
    <xf numFmtId="3" fontId="10" fillId="87" borderId="0" xfId="1" applyNumberFormat="1" applyFont="1" applyFill="1" applyAlignment="1">
      <alignment horizontal="right" vertical="top"/>
    </xf>
    <xf numFmtId="3" fontId="10" fillId="88" borderId="0" xfId="1" applyNumberFormat="1" applyFont="1" applyFill="1" applyAlignment="1">
      <alignment horizontal="right" vertical="top"/>
    </xf>
    <xf numFmtId="3" fontId="10" fillId="89" borderId="0" xfId="1" applyNumberFormat="1" applyFont="1" applyFill="1" applyAlignment="1">
      <alignment horizontal="right" vertical="top"/>
    </xf>
    <xf numFmtId="3" fontId="10" fillId="90" borderId="0" xfId="1" applyNumberFormat="1" applyFont="1" applyFill="1" applyAlignment="1">
      <alignment horizontal="right" vertical="top"/>
    </xf>
    <xf numFmtId="3" fontId="10" fillId="91" borderId="0" xfId="1" applyNumberFormat="1" applyFont="1" applyFill="1" applyAlignment="1">
      <alignment horizontal="right" vertical="top"/>
    </xf>
    <xf numFmtId="3" fontId="10" fillId="92" borderId="0" xfId="1" applyNumberFormat="1" applyFont="1" applyFill="1" applyAlignment="1">
      <alignment horizontal="right" vertical="top"/>
    </xf>
    <xf numFmtId="3" fontId="10" fillId="93" borderId="0" xfId="1" applyNumberFormat="1" applyFont="1" applyFill="1" applyAlignment="1">
      <alignment horizontal="right" vertical="top"/>
    </xf>
    <xf numFmtId="3" fontId="10" fillId="94" borderId="0" xfId="1" applyNumberFormat="1" applyFont="1" applyFill="1" applyAlignment="1">
      <alignment horizontal="right" vertical="top"/>
    </xf>
    <xf numFmtId="3" fontId="10" fillId="95" borderId="0" xfId="1" applyNumberFormat="1" applyFont="1" applyFill="1" applyAlignment="1">
      <alignment horizontal="right" vertical="top"/>
    </xf>
    <xf numFmtId="3" fontId="10" fillId="96" borderId="0" xfId="1" applyNumberFormat="1" applyFont="1" applyFill="1" applyAlignment="1">
      <alignment horizontal="right" vertical="top"/>
    </xf>
    <xf numFmtId="3" fontId="10" fillId="97" borderId="0" xfId="1" applyNumberFormat="1" applyFont="1" applyFill="1" applyAlignment="1">
      <alignment horizontal="right" vertical="top"/>
    </xf>
    <xf numFmtId="3" fontId="10" fillId="98" borderId="0" xfId="1" applyNumberFormat="1" applyFont="1" applyFill="1" applyAlignment="1">
      <alignment horizontal="right" vertical="top"/>
    </xf>
    <xf numFmtId="3" fontId="10" fillId="99" borderId="0" xfId="1" applyNumberFormat="1" applyFont="1" applyFill="1" applyAlignment="1">
      <alignment horizontal="right" vertical="top"/>
    </xf>
    <xf numFmtId="3" fontId="10" fillId="100" borderId="0" xfId="1" applyNumberFormat="1" applyFont="1" applyFill="1" applyAlignment="1">
      <alignment horizontal="right" vertical="top"/>
    </xf>
    <xf numFmtId="3" fontId="10" fillId="101" borderId="0" xfId="1" applyNumberFormat="1" applyFont="1" applyFill="1" applyAlignment="1">
      <alignment horizontal="right" vertical="top"/>
    </xf>
    <xf numFmtId="3" fontId="10" fillId="102" borderId="0" xfId="1" applyNumberFormat="1" applyFont="1" applyFill="1" applyAlignment="1">
      <alignment horizontal="right" vertical="top"/>
    </xf>
    <xf numFmtId="3" fontId="10" fillId="103" borderId="0" xfId="1" applyNumberFormat="1" applyFont="1" applyFill="1" applyAlignment="1">
      <alignment horizontal="right" vertical="top"/>
    </xf>
    <xf numFmtId="3" fontId="10" fillId="104" borderId="0" xfId="1" applyNumberFormat="1" applyFont="1" applyFill="1" applyAlignment="1">
      <alignment horizontal="right" vertical="top"/>
    </xf>
    <xf numFmtId="3" fontId="10" fillId="105" borderId="0" xfId="1" applyNumberFormat="1" applyFont="1" applyFill="1" applyAlignment="1">
      <alignment horizontal="right" vertical="top"/>
    </xf>
    <xf numFmtId="3" fontId="10" fillId="106" borderId="0" xfId="1" applyNumberFormat="1" applyFont="1" applyFill="1" applyAlignment="1">
      <alignment horizontal="right" vertical="top"/>
    </xf>
    <xf numFmtId="3" fontId="10" fillId="107" borderId="0" xfId="1" applyNumberFormat="1" applyFont="1" applyFill="1" applyAlignment="1">
      <alignment horizontal="right" vertical="top"/>
    </xf>
    <xf numFmtId="3" fontId="10" fillId="108" borderId="0" xfId="1" applyNumberFormat="1" applyFont="1" applyFill="1" applyAlignment="1">
      <alignment horizontal="right" vertical="top"/>
    </xf>
    <xf numFmtId="3" fontId="10" fillId="109" borderId="0" xfId="1" applyNumberFormat="1" applyFont="1" applyFill="1" applyAlignment="1">
      <alignment horizontal="right" vertical="top"/>
    </xf>
    <xf numFmtId="3" fontId="10" fillId="110" borderId="0" xfId="1" applyNumberFormat="1" applyFont="1" applyFill="1" applyAlignment="1">
      <alignment horizontal="right" vertical="top"/>
    </xf>
    <xf numFmtId="3" fontId="10" fillId="111" borderId="0" xfId="1" applyNumberFormat="1" applyFont="1" applyFill="1" applyAlignment="1">
      <alignment horizontal="right" vertical="top"/>
    </xf>
    <xf numFmtId="3" fontId="10" fillId="112" borderId="0" xfId="1" applyNumberFormat="1" applyFont="1" applyFill="1" applyAlignment="1">
      <alignment horizontal="right" vertical="top"/>
    </xf>
    <xf numFmtId="3" fontId="10" fillId="113" borderId="0" xfId="1" applyNumberFormat="1" applyFont="1" applyFill="1" applyAlignment="1">
      <alignment horizontal="right" vertical="top"/>
    </xf>
    <xf numFmtId="3" fontId="10" fillId="114" borderId="0" xfId="1" applyNumberFormat="1" applyFont="1" applyFill="1" applyAlignment="1">
      <alignment horizontal="right" vertical="top"/>
    </xf>
    <xf numFmtId="3" fontId="10" fillId="115" borderId="0" xfId="1" applyNumberFormat="1" applyFont="1" applyFill="1" applyAlignment="1">
      <alignment horizontal="right" vertical="top"/>
    </xf>
    <xf numFmtId="3" fontId="10" fillId="116" borderId="0" xfId="1" applyNumberFormat="1" applyFont="1" applyFill="1" applyAlignment="1">
      <alignment horizontal="right" vertical="top"/>
    </xf>
    <xf numFmtId="3" fontId="10" fillId="117" borderId="0" xfId="1" applyNumberFormat="1" applyFont="1" applyFill="1" applyAlignment="1">
      <alignment horizontal="right" vertical="top"/>
    </xf>
    <xf numFmtId="3" fontId="10" fillId="118" borderId="0" xfId="1" applyNumberFormat="1" applyFont="1" applyFill="1" applyAlignment="1">
      <alignment horizontal="right" vertical="top"/>
    </xf>
    <xf numFmtId="3" fontId="10" fillId="119" borderId="0" xfId="1" applyNumberFormat="1" applyFont="1" applyFill="1" applyAlignment="1">
      <alignment horizontal="right" vertical="top"/>
    </xf>
    <xf numFmtId="3" fontId="2" fillId="0" borderId="0" xfId="1" applyNumberFormat="1" applyAlignment="1">
      <alignment vertical="top"/>
    </xf>
    <xf numFmtId="3" fontId="2" fillId="9" borderId="0" xfId="1" applyNumberFormat="1" applyFill="1" applyAlignment="1">
      <alignment horizontal="center" vertical="top"/>
    </xf>
    <xf numFmtId="3" fontId="2" fillId="10" borderId="0" xfId="1" applyNumberFormat="1" applyFill="1" applyAlignment="1">
      <alignment horizontal="center" vertical="top"/>
    </xf>
    <xf numFmtId="3" fontId="2" fillId="11" borderId="0" xfId="1" applyNumberFormat="1" applyFill="1" applyAlignment="1">
      <alignment horizontal="center" vertical="top"/>
    </xf>
    <xf numFmtId="3" fontId="2" fillId="12" borderId="0" xfId="1" applyNumberFormat="1" applyFill="1" applyAlignment="1">
      <alignment horizontal="center" vertical="top"/>
    </xf>
    <xf numFmtId="3" fontId="2" fillId="14" borderId="0" xfId="1" applyNumberFormat="1" applyFill="1" applyAlignment="1">
      <alignment horizontal="center" vertical="top"/>
    </xf>
    <xf numFmtId="3" fontId="2" fillId="15" borderId="0" xfId="1" applyNumberFormat="1" applyFill="1" applyAlignment="1">
      <alignment horizontal="center" vertical="top"/>
    </xf>
    <xf numFmtId="3" fontId="2" fillId="18" borderId="0" xfId="1" applyNumberFormat="1" applyFill="1" applyAlignment="1">
      <alignment horizontal="center" vertical="top"/>
    </xf>
    <xf numFmtId="3" fontId="2" fillId="19" borderId="0" xfId="1" applyNumberFormat="1" applyFill="1" applyAlignment="1">
      <alignment horizontal="center" vertical="top"/>
    </xf>
    <xf numFmtId="3" fontId="2" fillId="20" borderId="0" xfId="1" applyNumberFormat="1" applyFill="1" applyAlignment="1">
      <alignment horizontal="center" vertical="top"/>
    </xf>
    <xf numFmtId="3" fontId="2" fillId="21" borderId="0" xfId="1" applyNumberFormat="1" applyFill="1" applyAlignment="1">
      <alignment horizontal="center" vertical="top"/>
    </xf>
    <xf numFmtId="3" fontId="2" fillId="22" borderId="0" xfId="1" applyNumberFormat="1" applyFill="1" applyAlignment="1">
      <alignment horizontal="center" vertical="top"/>
    </xf>
    <xf numFmtId="3" fontId="2" fillId="0" borderId="0" xfId="1" applyNumberFormat="1" applyAlignment="1">
      <alignment horizontal="center" vertical="top"/>
    </xf>
    <xf numFmtId="3" fontId="2" fillId="23" borderId="0" xfId="1" applyNumberFormat="1" applyFill="1" applyAlignment="1">
      <alignment horizontal="center" vertical="top"/>
    </xf>
    <xf numFmtId="3" fontId="2" fillId="24" borderId="0" xfId="1" applyNumberFormat="1" applyFill="1" applyAlignment="1">
      <alignment horizontal="center" vertical="top"/>
    </xf>
    <xf numFmtId="3" fontId="2" fillId="25" borderId="0" xfId="1" applyNumberFormat="1" applyFill="1" applyAlignment="1">
      <alignment horizontal="center" vertical="top"/>
    </xf>
    <xf numFmtId="0" fontId="0" fillId="6" borderId="3" xfId="0" applyFill="1" applyBorder="1"/>
    <xf numFmtId="3" fontId="2" fillId="2" borderId="1" xfId="1" applyNumberFormat="1" applyFill="1" applyBorder="1" applyAlignment="1">
      <alignment vertical="top"/>
    </xf>
    <xf numFmtId="3" fontId="0" fillId="7" borderId="10" xfId="0" applyNumberFormat="1" applyFill="1" applyBorder="1" applyAlignment="1">
      <alignment horizontal="center" vertical="center"/>
    </xf>
    <xf numFmtId="3" fontId="0" fillId="7" borderId="8" xfId="0" applyNumberFormat="1" applyFill="1" applyBorder="1" applyAlignment="1">
      <alignment horizontal="center" vertical="center"/>
    </xf>
    <xf numFmtId="0" fontId="8" fillId="6" borderId="0" xfId="0" applyFont="1" applyFill="1"/>
    <xf numFmtId="0" fontId="8" fillId="6" borderId="6" xfId="0" applyFont="1" applyFill="1" applyBorder="1"/>
    <xf numFmtId="164" fontId="0" fillId="7" borderId="16" xfId="0" applyNumberForma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0" borderId="0" xfId="1" applyAlignment="1">
      <alignment horizontal="left" vertical="top"/>
    </xf>
    <xf numFmtId="164" fontId="0" fillId="7" borderId="0" xfId="0" applyNumberFormat="1" applyFill="1" applyAlignment="1">
      <alignment horizontal="center" vertical="center"/>
    </xf>
    <xf numFmtId="2" fontId="2" fillId="12" borderId="0" xfId="1" applyNumberFormat="1" applyFill="1" applyAlignment="1">
      <alignment horizontal="left" vertical="top"/>
    </xf>
    <xf numFmtId="0" fontId="2" fillId="14" borderId="0" xfId="1" applyFill="1" applyAlignment="1">
      <alignment horizontal="left" vertical="top"/>
    </xf>
    <xf numFmtId="3" fontId="0" fillId="7" borderId="20" xfId="0" applyNumberFormat="1" applyFill="1" applyBorder="1" applyAlignment="1">
      <alignment horizontal="center"/>
    </xf>
    <xf numFmtId="3" fontId="0" fillId="0" borderId="0" xfId="0" applyNumberFormat="1"/>
    <xf numFmtId="9" fontId="0" fillId="0" borderId="0" xfId="2" applyFont="1"/>
    <xf numFmtId="164" fontId="0" fillId="7" borderId="21" xfId="0" applyNumberFormat="1" applyFill="1" applyBorder="1" applyAlignment="1">
      <alignment horizontal="center" vertical="center"/>
    </xf>
    <xf numFmtId="164" fontId="0" fillId="7" borderId="22" xfId="0" applyNumberFormat="1" applyFill="1" applyBorder="1" applyAlignment="1">
      <alignment horizontal="center" vertical="center"/>
    </xf>
    <xf numFmtId="3" fontId="0" fillId="7" borderId="21" xfId="0" applyNumberFormat="1" applyFill="1" applyBorder="1" applyAlignment="1">
      <alignment horizontal="center" vertical="center"/>
    </xf>
    <xf numFmtId="9" fontId="0" fillId="7" borderId="23" xfId="2" applyFont="1" applyFill="1" applyBorder="1" applyAlignment="1">
      <alignment horizontal="center" vertical="center"/>
    </xf>
    <xf numFmtId="3" fontId="0" fillId="0" borderId="0" xfId="2" applyNumberFormat="1" applyFont="1"/>
    <xf numFmtId="1" fontId="0" fillId="0" borderId="0" xfId="0" applyNumberFormat="1" applyAlignment="1">
      <alignment horizontal="center" vertical="center" wrapText="1"/>
    </xf>
    <xf numFmtId="0" fontId="9" fillId="6" borderId="0" xfId="0" applyFont="1" applyFill="1" applyAlignment="1">
      <alignment horizontal="right" vertical="center"/>
    </xf>
    <xf numFmtId="164" fontId="0" fillId="7" borderId="15" xfId="0" applyNumberFormat="1" applyFill="1" applyBorder="1" applyAlignment="1">
      <alignment horizontal="center" vertical="center"/>
    </xf>
    <xf numFmtId="0" fontId="8" fillId="6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1" fillId="4" borderId="0" xfId="0" applyFont="1" applyFill="1" applyAlignment="1">
      <alignment horizontal="center"/>
    </xf>
    <xf numFmtId="165" fontId="10" fillId="81" borderId="0" xfId="1" applyNumberFormat="1" applyFont="1" applyFill="1" applyAlignment="1">
      <alignment vertical="top"/>
    </xf>
    <xf numFmtId="0" fontId="10" fillId="120" borderId="0" xfId="1" applyFont="1" applyFill="1" applyAlignment="1">
      <alignment vertical="top"/>
    </xf>
    <xf numFmtId="3" fontId="10" fillId="120" borderId="0" xfId="1" applyNumberFormat="1" applyFont="1" applyFill="1" applyAlignment="1">
      <alignment horizontal="right" vertical="top"/>
    </xf>
    <xf numFmtId="0" fontId="2" fillId="120" borderId="0" xfId="1" applyFill="1" applyAlignment="1">
      <alignment vertical="top"/>
    </xf>
    <xf numFmtId="3" fontId="2" fillId="120" borderId="0" xfId="1" applyNumberFormat="1" applyFill="1" applyAlignment="1">
      <alignment horizontal="right" vertical="top"/>
    </xf>
    <xf numFmtId="1" fontId="2" fillId="0" borderId="0" xfId="1" applyNumberFormat="1" applyAlignment="1">
      <alignment vertical="top"/>
    </xf>
    <xf numFmtId="0" fontId="10" fillId="120" borderId="0" xfId="1" applyFont="1" applyFill="1" applyAlignment="1">
      <alignment horizontal="right" vertical="top"/>
    </xf>
    <xf numFmtId="2" fontId="2" fillId="120" borderId="0" xfId="1" applyNumberFormat="1" applyFill="1" applyAlignment="1">
      <alignment horizontal="left" vertical="top"/>
    </xf>
    <xf numFmtId="0" fontId="2" fillId="120" borderId="0" xfId="1" applyFill="1" applyAlignment="1">
      <alignment horizontal="left" vertical="top"/>
    </xf>
    <xf numFmtId="1" fontId="0" fillId="0" borderId="0" xfId="0" applyNumberFormat="1"/>
    <xf numFmtId="0" fontId="2" fillId="120" borderId="0" xfId="1" applyFill="1" applyAlignment="1">
      <alignment horizontal="right" vertical="top"/>
    </xf>
    <xf numFmtId="0" fontId="10" fillId="0" borderId="0" xfId="1" applyFont="1" applyAlignment="1">
      <alignment vertical="top"/>
    </xf>
    <xf numFmtId="0" fontId="10" fillId="80" borderId="0" xfId="1" applyFont="1" applyFill="1" applyAlignment="1">
      <alignment horizontal="center" vertical="center"/>
    </xf>
    <xf numFmtId="0" fontId="12" fillId="80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19" xfId="0" applyNumberFormat="1" applyFill="1" applyBorder="1" applyAlignment="1">
      <alignment horizontal="center" vertical="center"/>
    </xf>
    <xf numFmtId="164" fontId="0" fillId="7" borderId="15" xfId="0" applyNumberFormat="1" applyFill="1" applyBorder="1" applyAlignment="1">
      <alignment horizontal="center" vertical="center"/>
    </xf>
    <xf numFmtId="3" fontId="0" fillId="7" borderId="14" xfId="0" applyNumberFormat="1" applyFill="1" applyBorder="1" applyAlignment="1">
      <alignment horizontal="center" vertical="center"/>
    </xf>
    <xf numFmtId="3" fontId="0" fillId="7" borderId="19" xfId="0" applyNumberForma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20">
    <dxf>
      <font>
        <color rgb="FFEDEDED"/>
      </font>
      <fill>
        <patternFill>
          <bgColor rgb="FFEDEDE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EDED"/>
      <color rgb="FF292929"/>
      <color rgb="FF33CCCC"/>
      <color rgb="FF9C0006"/>
      <color rgb="FFFFC7CE"/>
      <color rgb="FFFF7C80"/>
      <color rgb="FF006699"/>
      <color rgb="FF006666"/>
      <color rgb="FF00808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22" fmlaLink="$E$6" max="140" min="1" page="10" val="13"/>
</file>

<file path=xl/ctrlProps/ctrlProp2.xml><?xml version="1.0" encoding="utf-8"?>
<formControlPr xmlns="http://schemas.microsoft.com/office/spreadsheetml/2009/9/main" objectType="List" dx="22" fmlaLink="$E$6" fmlaRange="LISTAS!$B$2:$B$141" noThreeD="1" sel="13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30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552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8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212911</xdr:colOff>
          <xdr:row>5</xdr:row>
          <xdr:rowOff>0</xdr:rowOff>
        </xdr:from>
        <xdr:to>
          <xdr:col>9</xdr:col>
          <xdr:colOff>2902322</xdr:colOff>
          <xdr:row>8</xdr:row>
          <xdr:rowOff>0</xdr:rowOff>
        </xdr:to>
        <xdr:sp macro="" textlink="">
          <xdr:nvSpPr>
            <xdr:cNvPr id="1040" name="List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8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0000"/>
  </sheetPr>
  <dimension ref="A1:TJ2149"/>
  <sheetViews>
    <sheetView topLeftCell="B1" zoomScale="85" zoomScaleNormal="85" workbookViewId="0">
      <selection activeCell="B2" sqref="B2:L891"/>
    </sheetView>
  </sheetViews>
  <sheetFormatPr baseColWidth="10" defaultColWidth="8.7109375" defaultRowHeight="12.75" zeroHeight="1" x14ac:dyDescent="0.25"/>
  <cols>
    <col min="1" max="1" width="2.140625" style="2" hidden="1" customWidth="1"/>
    <col min="2" max="2" width="12.28515625" style="2" bestFit="1" customWidth="1"/>
    <col min="3" max="3" width="48.5703125" style="2" bestFit="1" customWidth="1"/>
    <col min="4" max="4" width="11.28515625" style="428" bestFit="1" customWidth="1"/>
    <col min="5" max="5" width="11.28515625" style="2" customWidth="1"/>
    <col min="6" max="6" width="5.28515625" style="29" hidden="1" customWidth="1"/>
    <col min="7" max="7" width="10.28515625" style="2" bestFit="1" customWidth="1"/>
    <col min="8" max="8" width="4.5703125" style="2" hidden="1" customWidth="1"/>
    <col min="9" max="9" width="48.85546875" style="2" bestFit="1" customWidth="1"/>
    <col min="10" max="10" width="12.85546875" style="2" bestFit="1" customWidth="1"/>
    <col min="11" max="11" width="8.140625" style="2" bestFit="1" customWidth="1"/>
    <col min="12" max="12" width="12.42578125" style="428" bestFit="1" customWidth="1"/>
    <col min="13" max="17" width="10.140625" style="2" bestFit="1" customWidth="1"/>
    <col min="18" max="18" width="9.140625" style="2" bestFit="1" customWidth="1"/>
    <col min="19" max="19" width="10.140625" style="2" bestFit="1" customWidth="1"/>
    <col min="20" max="16384" width="8.7109375" style="2"/>
  </cols>
  <sheetData>
    <row r="1" spans="1:19" ht="15" x14ac:dyDescent="0.25">
      <c r="B1" s="1" t="s">
        <v>0</v>
      </c>
      <c r="C1" s="1" t="s">
        <v>1</v>
      </c>
      <c r="D1" s="445" t="s">
        <v>3</v>
      </c>
      <c r="E1" s="1" t="s">
        <v>589</v>
      </c>
      <c r="F1" s="45" t="s">
        <v>535</v>
      </c>
      <c r="G1" s="1" t="s">
        <v>4</v>
      </c>
      <c r="H1" s="1" t="s">
        <v>588</v>
      </c>
      <c r="I1" s="1" t="s">
        <v>5</v>
      </c>
      <c r="J1" s="1" t="s">
        <v>590</v>
      </c>
      <c r="K1" s="1" t="s">
        <v>562</v>
      </c>
      <c r="L1" s="445" t="s">
        <v>6</v>
      </c>
      <c r="M1"/>
      <c r="N1"/>
      <c r="O1"/>
      <c r="P1"/>
      <c r="Q1"/>
      <c r="R1"/>
      <c r="S1"/>
    </row>
    <row r="2" spans="1:19" customFormat="1" ht="15" x14ac:dyDescent="0.25">
      <c r="A2">
        <f>COUNTIF($B$1:B2,'TABLA LM'!$D$6)</f>
        <v>0</v>
      </c>
      <c r="B2" s="31">
        <v>142421</v>
      </c>
      <c r="C2" s="31" t="s">
        <v>127</v>
      </c>
      <c r="D2" s="315">
        <v>7921</v>
      </c>
      <c r="E2" s="32"/>
      <c r="F2" s="429">
        <f>VLOOKUP($H2,LISTAS!$C$3:$D$35,2,0)</f>
        <v>1</v>
      </c>
      <c r="G2" s="31">
        <v>130549</v>
      </c>
      <c r="H2" s="31" t="s">
        <v>531</v>
      </c>
      <c r="I2" s="31" t="s">
        <v>128</v>
      </c>
      <c r="J2" s="31">
        <v>46</v>
      </c>
      <c r="K2" s="31" t="s">
        <v>10</v>
      </c>
      <c r="L2" s="315">
        <v>277.18200000000002</v>
      </c>
    </row>
    <row r="3" spans="1:19" customFormat="1" ht="15" x14ac:dyDescent="0.25">
      <c r="A3">
        <f>COUNTIF($B$1:B3,'TABLA LM'!$D$6)</f>
        <v>0</v>
      </c>
      <c r="B3" s="31">
        <v>142421</v>
      </c>
      <c r="C3" s="31" t="s">
        <v>127</v>
      </c>
      <c r="D3" s="315">
        <v>7921</v>
      </c>
      <c r="E3" s="32"/>
      <c r="F3" s="429">
        <f>VLOOKUP($H3,LISTAS!$C$3:$D$35,2,0)</f>
        <v>2</v>
      </c>
      <c r="G3" s="31">
        <v>180505</v>
      </c>
      <c r="H3" s="31" t="s">
        <v>526</v>
      </c>
      <c r="I3" s="31" t="s">
        <v>536</v>
      </c>
      <c r="J3" s="31">
        <v>46</v>
      </c>
      <c r="K3" s="31" t="s">
        <v>8</v>
      </c>
      <c r="L3" s="315">
        <v>7921</v>
      </c>
    </row>
    <row r="4" spans="1:19" customFormat="1" ht="15" x14ac:dyDescent="0.25">
      <c r="A4">
        <f>COUNTIF($B$1:B4,'TABLA LM'!$D$6)</f>
        <v>0</v>
      </c>
      <c r="B4" s="31">
        <v>142421</v>
      </c>
      <c r="C4" s="31" t="s">
        <v>127</v>
      </c>
      <c r="D4" s="315">
        <v>7921</v>
      </c>
      <c r="E4" s="32"/>
      <c r="F4" s="429">
        <f>VLOOKUP($H4,LISTAS!$C$3:$D$35,2,0)</f>
        <v>3</v>
      </c>
      <c r="G4" s="31">
        <v>200833</v>
      </c>
      <c r="H4" s="31" t="s">
        <v>518</v>
      </c>
      <c r="I4" s="31" t="s">
        <v>27</v>
      </c>
      <c r="J4" s="31"/>
      <c r="K4" s="31" t="s">
        <v>8</v>
      </c>
      <c r="L4" s="315">
        <v>134</v>
      </c>
    </row>
    <row r="5" spans="1:19" customFormat="1" ht="15" x14ac:dyDescent="0.25">
      <c r="A5">
        <f>COUNTIF($B$1:B5,'TABLA LM'!$D$6)</f>
        <v>0</v>
      </c>
      <c r="B5" s="31">
        <v>142421</v>
      </c>
      <c r="C5" s="31" t="s">
        <v>127</v>
      </c>
      <c r="D5" s="315">
        <v>7921</v>
      </c>
      <c r="E5" s="32"/>
      <c r="F5" s="429">
        <f>VLOOKUP($H5,LISTAS!$C$3:$D$35,2,0)</f>
        <v>4</v>
      </c>
      <c r="G5" s="31">
        <v>201745</v>
      </c>
      <c r="H5" s="31" t="s">
        <v>519</v>
      </c>
      <c r="I5" s="31" t="s">
        <v>130</v>
      </c>
      <c r="J5" s="31"/>
      <c r="K5" s="31" t="s">
        <v>8</v>
      </c>
      <c r="L5" s="315">
        <v>7921</v>
      </c>
    </row>
    <row r="6" spans="1:19" ht="15" x14ac:dyDescent="0.25">
      <c r="A6">
        <f>COUNTIF($B$1:B6,'TABLA LM'!$D$6)</f>
        <v>0</v>
      </c>
      <c r="B6" s="31">
        <v>142421</v>
      </c>
      <c r="C6" s="31" t="s">
        <v>127</v>
      </c>
      <c r="D6" s="315">
        <v>7921</v>
      </c>
      <c r="E6" s="32"/>
      <c r="F6" s="429">
        <f>VLOOKUP($H6,LISTAS!$C$3:$D$35,2,0)</f>
        <v>5</v>
      </c>
      <c r="G6" s="31">
        <v>201519</v>
      </c>
      <c r="H6" s="31" t="s">
        <v>520</v>
      </c>
      <c r="I6" s="31" t="s">
        <v>129</v>
      </c>
      <c r="J6" s="31"/>
      <c r="K6" s="31" t="s">
        <v>8</v>
      </c>
      <c r="L6" s="315">
        <v>7921</v>
      </c>
      <c r="M6"/>
      <c r="N6"/>
      <c r="O6"/>
      <c r="P6"/>
      <c r="Q6"/>
      <c r="R6"/>
      <c r="S6"/>
    </row>
    <row r="7" spans="1:19" ht="15" x14ac:dyDescent="0.25">
      <c r="A7">
        <f>COUNTIF($B$1:B7,'TABLA LM'!$D$6)</f>
        <v>0</v>
      </c>
      <c r="B7" s="31">
        <v>142421</v>
      </c>
      <c r="C7" s="31" t="s">
        <v>127</v>
      </c>
      <c r="D7" s="315">
        <v>7921</v>
      </c>
      <c r="E7" s="32"/>
      <c r="F7" s="429">
        <f>VLOOKUP($H7,LISTAS!$C$3:$D$35,2,0)</f>
        <v>7</v>
      </c>
      <c r="G7" s="31">
        <v>209736</v>
      </c>
      <c r="H7" s="31" t="s">
        <v>521</v>
      </c>
      <c r="I7" s="31" t="s">
        <v>132</v>
      </c>
      <c r="J7" s="31"/>
      <c r="K7" s="31" t="s">
        <v>8</v>
      </c>
      <c r="L7" s="315">
        <v>8079</v>
      </c>
      <c r="M7"/>
      <c r="N7"/>
      <c r="O7"/>
      <c r="P7"/>
      <c r="Q7"/>
      <c r="R7"/>
      <c r="S7"/>
    </row>
    <row r="8" spans="1:19" ht="15" x14ac:dyDescent="0.25">
      <c r="A8">
        <f>COUNTIF($B$1:B8,'TABLA LM'!$D$6)</f>
        <v>0</v>
      </c>
      <c r="B8" s="31">
        <v>142421</v>
      </c>
      <c r="C8" s="31" t="s">
        <v>127</v>
      </c>
      <c r="D8" s="315">
        <v>7921</v>
      </c>
      <c r="E8" s="32"/>
      <c r="F8" s="429">
        <f>VLOOKUP($H8,LISTAS!$C$3:$D$35,2,0)</f>
        <v>8</v>
      </c>
      <c r="G8" s="31">
        <v>209737</v>
      </c>
      <c r="H8" s="31" t="s">
        <v>522</v>
      </c>
      <c r="I8" s="31" t="s">
        <v>131</v>
      </c>
      <c r="J8" s="31"/>
      <c r="K8" s="31" t="s">
        <v>8</v>
      </c>
      <c r="L8" s="315">
        <v>8079</v>
      </c>
      <c r="M8"/>
      <c r="N8"/>
      <c r="O8"/>
      <c r="P8"/>
      <c r="Q8"/>
      <c r="R8"/>
      <c r="S8"/>
    </row>
    <row r="9" spans="1:19" ht="15" x14ac:dyDescent="0.25">
      <c r="A9">
        <f>COUNTIF($B$1:B9,'TABLA LM'!$D$6)</f>
        <v>0</v>
      </c>
      <c r="B9" s="33">
        <v>141461</v>
      </c>
      <c r="C9" s="33" t="s">
        <v>184</v>
      </c>
      <c r="D9" s="316">
        <v>47619</v>
      </c>
      <c r="E9" s="34"/>
      <c r="F9" s="430">
        <f>VLOOKUP($H9,LISTAS!$C$3:$D$35,2,0)</f>
        <v>1</v>
      </c>
      <c r="G9" s="33">
        <v>130550</v>
      </c>
      <c r="H9" s="33" t="s">
        <v>531</v>
      </c>
      <c r="I9" s="33" t="s">
        <v>154</v>
      </c>
      <c r="J9" s="33">
        <v>10</v>
      </c>
      <c r="K9" s="33" t="s">
        <v>149</v>
      </c>
      <c r="L9" s="316">
        <v>476182</v>
      </c>
    </row>
    <row r="10" spans="1:19" ht="15" x14ac:dyDescent="0.25">
      <c r="A10">
        <f>COUNTIF($B$1:B10,'TABLA LM'!$D$6)</f>
        <v>0</v>
      </c>
      <c r="B10" s="33">
        <v>141461</v>
      </c>
      <c r="C10" s="33" t="s">
        <v>184</v>
      </c>
      <c r="D10" s="316">
        <v>47619</v>
      </c>
      <c r="E10" s="34"/>
      <c r="F10" s="430">
        <f>VLOOKUP($H10,LISTAS!$C$3:$D$35,2,0)</f>
        <v>2</v>
      </c>
      <c r="G10" s="33">
        <v>180788</v>
      </c>
      <c r="H10" s="33" t="s">
        <v>526</v>
      </c>
      <c r="I10" s="33" t="s">
        <v>537</v>
      </c>
      <c r="J10" s="33">
        <v>10</v>
      </c>
      <c r="K10" s="33" t="s">
        <v>10</v>
      </c>
      <c r="L10" s="316">
        <v>476190</v>
      </c>
    </row>
    <row r="11" spans="1:19" ht="15" x14ac:dyDescent="0.25">
      <c r="A11">
        <f>COUNTIF($B$1:B11,'TABLA LM'!$D$6)</f>
        <v>0</v>
      </c>
      <c r="B11" s="33">
        <v>141461</v>
      </c>
      <c r="C11" s="33" t="s">
        <v>184</v>
      </c>
      <c r="D11" s="316">
        <v>47619</v>
      </c>
      <c r="E11" s="34"/>
      <c r="F11" s="430">
        <f>VLOOKUP($H11,LISTAS!$C$3:$D$35,2,0)</f>
        <v>3</v>
      </c>
      <c r="G11" s="33">
        <v>200841</v>
      </c>
      <c r="H11" s="33" t="s">
        <v>518</v>
      </c>
      <c r="I11" s="33" t="s">
        <v>79</v>
      </c>
      <c r="J11" s="33"/>
      <c r="K11" s="33" t="s">
        <v>10</v>
      </c>
      <c r="L11" s="316">
        <v>169</v>
      </c>
    </row>
    <row r="12" spans="1:19" ht="15" x14ac:dyDescent="0.25">
      <c r="A12">
        <f>COUNTIF($B$1:B12,'TABLA LM'!$D$6)</f>
        <v>0</v>
      </c>
      <c r="B12" s="33">
        <v>141461</v>
      </c>
      <c r="C12" s="33" t="s">
        <v>184</v>
      </c>
      <c r="D12" s="316">
        <v>47619</v>
      </c>
      <c r="E12" s="34"/>
      <c r="F12" s="430">
        <f>VLOOKUP($H12,LISTAS!$C$3:$D$35,2,0)</f>
        <v>7</v>
      </c>
      <c r="G12" s="33">
        <v>212745</v>
      </c>
      <c r="H12" s="33" t="s">
        <v>521</v>
      </c>
      <c r="I12" s="33" t="s">
        <v>186</v>
      </c>
      <c r="J12" s="33"/>
      <c r="K12" s="33" t="s">
        <v>8</v>
      </c>
      <c r="L12" s="316">
        <v>48571</v>
      </c>
    </row>
    <row r="13" spans="1:19" ht="15" x14ac:dyDescent="0.25">
      <c r="A13">
        <f>COUNTIF($B$1:B13,'TABLA LM'!$D$6)</f>
        <v>0</v>
      </c>
      <c r="B13" s="33">
        <v>141461</v>
      </c>
      <c r="C13" s="33" t="s">
        <v>184</v>
      </c>
      <c r="D13" s="316">
        <v>47619</v>
      </c>
      <c r="E13" s="34"/>
      <c r="F13" s="430">
        <f>VLOOKUP($H13,LISTAS!$C$3:$D$35,2,0)</f>
        <v>17</v>
      </c>
      <c r="G13" s="33">
        <v>132914</v>
      </c>
      <c r="H13" s="33" t="s">
        <v>570</v>
      </c>
      <c r="I13" s="33" t="s">
        <v>185</v>
      </c>
      <c r="J13" s="33"/>
      <c r="K13" s="33" t="s">
        <v>8</v>
      </c>
      <c r="L13" s="316">
        <v>21.405999999999999</v>
      </c>
    </row>
    <row r="14" spans="1:19" ht="15" x14ac:dyDescent="0.25">
      <c r="A14">
        <f>COUNTIF($B$1:B14,'TABLA LM'!$D$6)</f>
        <v>0</v>
      </c>
      <c r="B14" s="33">
        <v>141461</v>
      </c>
      <c r="C14" s="33" t="s">
        <v>184</v>
      </c>
      <c r="D14" s="316">
        <v>47619</v>
      </c>
      <c r="E14" s="34"/>
      <c r="F14" s="430">
        <f>VLOOKUP($H14,LISTAS!$C$3:$D$35,2,0)</f>
        <v>18</v>
      </c>
      <c r="G14" s="33">
        <v>204339</v>
      </c>
      <c r="H14" s="33" t="s">
        <v>523</v>
      </c>
      <c r="I14" s="33" t="s">
        <v>150</v>
      </c>
      <c r="J14" s="33"/>
      <c r="K14" s="33" t="s">
        <v>8</v>
      </c>
      <c r="L14" s="316">
        <v>116.85299999999999</v>
      </c>
    </row>
    <row r="15" spans="1:19" ht="15" x14ac:dyDescent="0.25">
      <c r="A15">
        <f>COUNTIF($B$1:B15,'TABLA LM'!$D$6)</f>
        <v>0</v>
      </c>
      <c r="B15" s="35">
        <v>145698</v>
      </c>
      <c r="C15" s="35" t="s">
        <v>376</v>
      </c>
      <c r="D15" s="317">
        <v>4599</v>
      </c>
      <c r="E15" s="36"/>
      <c r="F15" s="431">
        <f>VLOOKUP($H15,LISTAS!$C$3:$D$35,2,0)</f>
        <v>1</v>
      </c>
      <c r="G15" s="35">
        <v>130458</v>
      </c>
      <c r="H15" s="35" t="s">
        <v>531</v>
      </c>
      <c r="I15" s="35" t="s">
        <v>81</v>
      </c>
      <c r="J15" s="35">
        <v>15</v>
      </c>
      <c r="K15" s="35" t="s">
        <v>21</v>
      </c>
      <c r="L15" s="317">
        <v>73.59</v>
      </c>
    </row>
    <row r="16" spans="1:19" ht="15" x14ac:dyDescent="0.25">
      <c r="A16">
        <f>COUNTIF($B$1:B16,'TABLA LM'!$D$6)</f>
        <v>0</v>
      </c>
      <c r="B16" s="35">
        <v>145698</v>
      </c>
      <c r="C16" s="35" t="s">
        <v>376</v>
      </c>
      <c r="D16" s="317">
        <v>4599</v>
      </c>
      <c r="E16" s="36"/>
      <c r="F16" s="431">
        <f>VLOOKUP($H16,LISTAS!$C$3:$D$35,2,0)</f>
        <v>2</v>
      </c>
      <c r="G16" s="35">
        <v>180240</v>
      </c>
      <c r="H16" s="35" t="s">
        <v>526</v>
      </c>
      <c r="I16" s="35" t="s">
        <v>538</v>
      </c>
      <c r="J16" s="35">
        <v>15</v>
      </c>
      <c r="K16" s="35" t="s">
        <v>8</v>
      </c>
      <c r="L16" s="317">
        <v>4599</v>
      </c>
    </row>
    <row r="17" spans="1:12" ht="15" x14ac:dyDescent="0.25">
      <c r="A17">
        <f>COUNTIF($B$1:B17,'TABLA LM'!$D$6)</f>
        <v>0</v>
      </c>
      <c r="B17" s="35">
        <v>145698</v>
      </c>
      <c r="C17" s="35" t="s">
        <v>376</v>
      </c>
      <c r="D17" s="317">
        <v>4599</v>
      </c>
      <c r="E17" s="36"/>
      <c r="F17" s="431">
        <f>VLOOKUP($H17,LISTAS!$C$3:$D$35,2,0)</f>
        <v>3</v>
      </c>
      <c r="G17" s="35">
        <v>200834</v>
      </c>
      <c r="H17" s="35" t="s">
        <v>518</v>
      </c>
      <c r="I17" s="35" t="s">
        <v>73</v>
      </c>
      <c r="J17" s="35"/>
      <c r="K17" s="35" t="s">
        <v>8</v>
      </c>
      <c r="L17" s="317">
        <v>33</v>
      </c>
    </row>
    <row r="18" spans="1:12" ht="15" x14ac:dyDescent="0.25">
      <c r="A18">
        <f>COUNTIF($B$1:B18,'TABLA LM'!$D$6)</f>
        <v>0</v>
      </c>
      <c r="B18" s="35">
        <v>145698</v>
      </c>
      <c r="C18" s="35" t="s">
        <v>376</v>
      </c>
      <c r="D18" s="317">
        <v>4599</v>
      </c>
      <c r="E18" s="36"/>
      <c r="F18" s="431">
        <f>VLOOKUP($H18,LISTAS!$C$3:$D$35,2,0)</f>
        <v>4</v>
      </c>
      <c r="G18" s="35">
        <v>212856</v>
      </c>
      <c r="H18" s="35" t="s">
        <v>519</v>
      </c>
      <c r="I18" s="35" t="s">
        <v>377</v>
      </c>
      <c r="J18" s="35"/>
      <c r="K18" s="35" t="s">
        <v>8</v>
      </c>
      <c r="L18" s="317">
        <v>4645</v>
      </c>
    </row>
    <row r="19" spans="1:12" ht="15" x14ac:dyDescent="0.25">
      <c r="A19">
        <f>COUNTIF($B$1:B19,'TABLA LM'!$D$6)</f>
        <v>0</v>
      </c>
      <c r="B19" s="35">
        <v>145698</v>
      </c>
      <c r="C19" s="35" t="s">
        <v>376</v>
      </c>
      <c r="D19" s="317">
        <v>4599</v>
      </c>
      <c r="E19" s="36"/>
      <c r="F19" s="431">
        <f>VLOOKUP($H19,LISTAS!$C$3:$D$35,2,0)</f>
        <v>5</v>
      </c>
      <c r="G19" s="35">
        <v>201613</v>
      </c>
      <c r="H19" s="35" t="s">
        <v>520</v>
      </c>
      <c r="I19" s="35" t="s">
        <v>84</v>
      </c>
      <c r="J19" s="35"/>
      <c r="K19" s="35" t="s">
        <v>8</v>
      </c>
      <c r="L19" s="317">
        <v>4645</v>
      </c>
    </row>
    <row r="20" spans="1:12" ht="15" x14ac:dyDescent="0.25">
      <c r="A20">
        <f>COUNTIF($B$1:B20,'TABLA LM'!$D$6)</f>
        <v>0</v>
      </c>
      <c r="B20" s="35">
        <v>145698</v>
      </c>
      <c r="C20" s="35" t="s">
        <v>376</v>
      </c>
      <c r="D20" s="317">
        <v>4599</v>
      </c>
      <c r="E20" s="36"/>
      <c r="F20" s="431">
        <f>VLOOKUP($H20,LISTAS!$C$3:$D$35,2,0)</f>
        <v>7</v>
      </c>
      <c r="G20" s="35">
        <v>212818</v>
      </c>
      <c r="H20" s="35" t="s">
        <v>521</v>
      </c>
      <c r="I20" s="35" t="s">
        <v>378</v>
      </c>
      <c r="J20" s="35"/>
      <c r="K20" s="35" t="s">
        <v>8</v>
      </c>
      <c r="L20" s="317">
        <v>4690</v>
      </c>
    </row>
    <row r="21" spans="1:12" ht="15" x14ac:dyDescent="0.25">
      <c r="A21">
        <f>COUNTIF($B$1:B21,'TABLA LM'!$D$6)</f>
        <v>0</v>
      </c>
      <c r="B21" s="35">
        <v>145698</v>
      </c>
      <c r="C21" s="35" t="s">
        <v>376</v>
      </c>
      <c r="D21" s="317">
        <v>4599</v>
      </c>
      <c r="E21" s="36"/>
      <c r="F21" s="431">
        <f>VLOOKUP($H21,LISTAS!$C$3:$D$35,2,0)</f>
        <v>8</v>
      </c>
      <c r="G21" s="35">
        <v>201378</v>
      </c>
      <c r="H21" s="35" t="s">
        <v>522</v>
      </c>
      <c r="I21" s="35" t="s">
        <v>18</v>
      </c>
      <c r="J21" s="35"/>
      <c r="K21" s="35" t="s">
        <v>8</v>
      </c>
      <c r="L21" s="317">
        <v>9585</v>
      </c>
    </row>
    <row r="22" spans="1:12" ht="15" x14ac:dyDescent="0.25">
      <c r="A22">
        <f>COUNTIF($B$1:B22,'TABLA LM'!$D$6)</f>
        <v>0</v>
      </c>
      <c r="B22" s="35">
        <v>145698</v>
      </c>
      <c r="C22" s="35" t="s">
        <v>376</v>
      </c>
      <c r="D22" s="317">
        <v>4599</v>
      </c>
      <c r="E22" s="36"/>
      <c r="F22" s="431">
        <f>VLOOKUP($H22,LISTAS!$C$3:$D$35,2,0)</f>
        <v>15</v>
      </c>
      <c r="G22" s="35">
        <v>201614</v>
      </c>
      <c r="H22" s="35" t="s">
        <v>524</v>
      </c>
      <c r="I22" s="35" t="s">
        <v>85</v>
      </c>
      <c r="J22" s="35"/>
      <c r="K22" s="35" t="s">
        <v>8</v>
      </c>
      <c r="L22" s="317">
        <v>4645</v>
      </c>
    </row>
    <row r="23" spans="1:12" ht="15" x14ac:dyDescent="0.25">
      <c r="A23">
        <f>COUNTIF($B$1:B23,'TABLA LM'!$D$6)</f>
        <v>0</v>
      </c>
      <c r="B23" s="37">
        <v>145680</v>
      </c>
      <c r="C23" s="37" t="s">
        <v>405</v>
      </c>
      <c r="D23" s="318">
        <v>19481</v>
      </c>
      <c r="E23" s="38"/>
      <c r="F23" s="432">
        <f>VLOOKUP($H23,LISTAS!$C$3:$D$35,2,0)</f>
        <v>1</v>
      </c>
      <c r="G23" s="456" t="s">
        <v>604</v>
      </c>
      <c r="H23" s="37" t="s">
        <v>531</v>
      </c>
      <c r="I23" s="37" t="s">
        <v>20</v>
      </c>
      <c r="J23" s="37">
        <v>15</v>
      </c>
      <c r="K23" s="37" t="s">
        <v>21</v>
      </c>
      <c r="L23" s="318">
        <v>300</v>
      </c>
    </row>
    <row r="24" spans="1:12" ht="15" x14ac:dyDescent="0.25">
      <c r="A24">
        <f>COUNTIF($B$1:B24,'TABLA LM'!$D$6)</f>
        <v>0</v>
      </c>
      <c r="B24" s="37">
        <v>145680</v>
      </c>
      <c r="C24" s="37" t="s">
        <v>405</v>
      </c>
      <c r="D24" s="318">
        <v>19481</v>
      </c>
      <c r="E24" s="38"/>
      <c r="F24" s="432">
        <f>VLOOKUP($H24,LISTAS!$C$3:$D$35,2,0)</f>
        <v>2</v>
      </c>
      <c r="G24" s="37">
        <v>180207</v>
      </c>
      <c r="H24" s="37" t="s">
        <v>526</v>
      </c>
      <c r="I24" s="37" t="s">
        <v>539</v>
      </c>
      <c r="J24" s="37">
        <v>15</v>
      </c>
      <c r="K24" s="37" t="s">
        <v>8</v>
      </c>
      <c r="L24" s="318">
        <v>19481</v>
      </c>
    </row>
    <row r="25" spans="1:12" ht="15" x14ac:dyDescent="0.25">
      <c r="A25">
        <f>COUNTIF($B$1:B25,'TABLA LM'!$D$6)</f>
        <v>0</v>
      </c>
      <c r="B25" s="37">
        <v>145680</v>
      </c>
      <c r="C25" s="37" t="s">
        <v>405</v>
      </c>
      <c r="D25" s="318">
        <v>19481</v>
      </c>
      <c r="E25" s="38"/>
      <c r="F25" s="432">
        <f>VLOOKUP($H25,LISTAS!$C$3:$D$35,2,0)</f>
        <v>3</v>
      </c>
      <c r="G25" s="37">
        <v>200833</v>
      </c>
      <c r="H25" s="37" t="s">
        <v>518</v>
      </c>
      <c r="I25" s="37" t="s">
        <v>27</v>
      </c>
      <c r="J25" s="37"/>
      <c r="K25" s="37" t="s">
        <v>8</v>
      </c>
      <c r="L25" s="318">
        <v>61</v>
      </c>
    </row>
    <row r="26" spans="1:12" ht="15" x14ac:dyDescent="0.25">
      <c r="A26">
        <f>COUNTIF($B$1:B26,'TABLA LM'!$D$6)</f>
        <v>0</v>
      </c>
      <c r="B26" s="37">
        <v>145680</v>
      </c>
      <c r="C26" s="37" t="s">
        <v>405</v>
      </c>
      <c r="D26" s="318">
        <v>19481</v>
      </c>
      <c r="E26" s="38"/>
      <c r="F26" s="432">
        <f>VLOOKUP($H26,LISTAS!$C$3:$D$35,2,0)</f>
        <v>4</v>
      </c>
      <c r="G26" s="37">
        <v>201456</v>
      </c>
      <c r="H26" s="37" t="s">
        <v>519</v>
      </c>
      <c r="I26" s="37" t="s">
        <v>22</v>
      </c>
      <c r="J26" s="37"/>
      <c r="K26" s="37" t="s">
        <v>8</v>
      </c>
      <c r="L26" s="318">
        <v>19870</v>
      </c>
    </row>
    <row r="27" spans="1:12" ht="15" x14ac:dyDescent="0.25">
      <c r="A27">
        <f>COUNTIF($B$1:B27,'TABLA LM'!$D$6)</f>
        <v>0</v>
      </c>
      <c r="B27" s="37">
        <v>145680</v>
      </c>
      <c r="C27" s="37" t="s">
        <v>405</v>
      </c>
      <c r="D27" s="318">
        <v>19481</v>
      </c>
      <c r="E27" s="38"/>
      <c r="F27" s="432">
        <f>VLOOKUP($H27,LISTAS!$C$3:$D$35,2,0)</f>
        <v>5</v>
      </c>
      <c r="G27" s="37">
        <v>203264</v>
      </c>
      <c r="H27" s="37" t="s">
        <v>520</v>
      </c>
      <c r="I27" s="37" t="s">
        <v>24</v>
      </c>
      <c r="J27" s="37"/>
      <c r="K27" s="37" t="s">
        <v>8</v>
      </c>
      <c r="L27" s="318">
        <v>19870</v>
      </c>
    </row>
    <row r="28" spans="1:12" ht="15" x14ac:dyDescent="0.25">
      <c r="A28">
        <f>COUNTIF($B$1:B28,'TABLA LM'!$D$6)</f>
        <v>0</v>
      </c>
      <c r="B28" s="37">
        <v>145680</v>
      </c>
      <c r="C28" s="37" t="s">
        <v>405</v>
      </c>
      <c r="D28" s="318">
        <v>19481</v>
      </c>
      <c r="E28" s="38"/>
      <c r="F28" s="432">
        <f>VLOOKUP($H28,LISTAS!$C$3:$D$35,2,0)</f>
        <v>6</v>
      </c>
      <c r="G28" s="37">
        <v>203265</v>
      </c>
      <c r="H28" s="37" t="s">
        <v>525</v>
      </c>
      <c r="I28" s="37" t="s">
        <v>23</v>
      </c>
      <c r="J28" s="37"/>
      <c r="K28" s="37" t="s">
        <v>8</v>
      </c>
      <c r="L28" s="318">
        <v>19870</v>
      </c>
    </row>
    <row r="29" spans="1:12" ht="15" x14ac:dyDescent="0.25">
      <c r="A29">
        <f>COUNTIF($B$1:B29,'TABLA LM'!$D$6)</f>
        <v>0</v>
      </c>
      <c r="B29" s="37">
        <v>145680</v>
      </c>
      <c r="C29" s="37" t="s">
        <v>405</v>
      </c>
      <c r="D29" s="318">
        <v>19481</v>
      </c>
      <c r="E29" s="38"/>
      <c r="F29" s="432">
        <f>VLOOKUP($H29,LISTAS!$C$3:$D$35,2,0)</f>
        <v>7</v>
      </c>
      <c r="G29" s="37">
        <v>214911</v>
      </c>
      <c r="H29" s="37" t="s">
        <v>521</v>
      </c>
      <c r="I29" s="37" t="s">
        <v>418</v>
      </c>
      <c r="J29" s="37"/>
      <c r="K29" s="37" t="s">
        <v>8</v>
      </c>
      <c r="L29" s="318">
        <v>19870</v>
      </c>
    </row>
    <row r="30" spans="1:12" ht="15" x14ac:dyDescent="0.25">
      <c r="A30">
        <f>COUNTIF($B$1:B30,'TABLA LM'!$D$6)</f>
        <v>0</v>
      </c>
      <c r="B30" s="37">
        <v>145680</v>
      </c>
      <c r="C30" s="37" t="s">
        <v>405</v>
      </c>
      <c r="D30" s="318">
        <v>19481</v>
      </c>
      <c r="E30" s="38"/>
      <c r="F30" s="432">
        <f>VLOOKUP($H30,LISTAS!$C$3:$D$35,2,0)</f>
        <v>8</v>
      </c>
      <c r="G30" s="37">
        <v>214910</v>
      </c>
      <c r="H30" s="37" t="s">
        <v>522</v>
      </c>
      <c r="I30" s="37" t="s">
        <v>417</v>
      </c>
      <c r="J30" s="37"/>
      <c r="K30" s="37" t="s">
        <v>8</v>
      </c>
      <c r="L30" s="318">
        <v>19870</v>
      </c>
    </row>
    <row r="31" spans="1:12" ht="15" x14ac:dyDescent="0.25">
      <c r="A31">
        <f>COUNTIF($B$1:B31,'TABLA LM'!$D$6)</f>
        <v>0</v>
      </c>
      <c r="B31" s="41">
        <v>145681</v>
      </c>
      <c r="C31" s="41" t="s">
        <v>405</v>
      </c>
      <c r="D31" s="319">
        <v>14935</v>
      </c>
      <c r="E31" s="42"/>
      <c r="F31" s="433">
        <f>VLOOKUP($H31,LISTAS!$C$3:$D$35,2,0)</f>
        <v>1</v>
      </c>
      <c r="G31" s="457" t="s">
        <v>605</v>
      </c>
      <c r="H31" s="41" t="s">
        <v>531</v>
      </c>
      <c r="I31" s="41" t="s">
        <v>20</v>
      </c>
      <c r="J31" s="41">
        <v>15</v>
      </c>
      <c r="K31" s="41" t="s">
        <v>21</v>
      </c>
      <c r="L31" s="319">
        <v>230</v>
      </c>
    </row>
    <row r="32" spans="1:12" ht="15" x14ac:dyDescent="0.25">
      <c r="A32">
        <f>COUNTIF($B$1:B32,'TABLA LM'!$D$6)</f>
        <v>0</v>
      </c>
      <c r="B32" s="41">
        <v>145681</v>
      </c>
      <c r="C32" s="41" t="s">
        <v>405</v>
      </c>
      <c r="D32" s="319">
        <v>14935</v>
      </c>
      <c r="E32" s="42"/>
      <c r="F32" s="433">
        <f>VLOOKUP($H32,LISTAS!$C$3:$D$35,2,0)</f>
        <v>2</v>
      </c>
      <c r="G32" s="41">
        <v>180207</v>
      </c>
      <c r="H32" s="41" t="s">
        <v>526</v>
      </c>
      <c r="I32" s="41" t="s">
        <v>539</v>
      </c>
      <c r="J32" s="41">
        <v>15</v>
      </c>
      <c r="K32" s="41" t="s">
        <v>8</v>
      </c>
      <c r="L32" s="319">
        <v>14935</v>
      </c>
    </row>
    <row r="33" spans="1:12" ht="15" x14ac:dyDescent="0.25">
      <c r="A33">
        <f>COUNTIF($B$1:B33,'TABLA LM'!$D$6)</f>
        <v>0</v>
      </c>
      <c r="B33" s="41">
        <v>145681</v>
      </c>
      <c r="C33" s="41" t="s">
        <v>405</v>
      </c>
      <c r="D33" s="319">
        <v>14935</v>
      </c>
      <c r="E33" s="42"/>
      <c r="F33" s="433">
        <f>VLOOKUP($H33,LISTAS!$C$3:$D$35,2,0)</f>
        <v>3</v>
      </c>
      <c r="G33" s="41">
        <v>200833</v>
      </c>
      <c r="H33" s="41" t="s">
        <v>518</v>
      </c>
      <c r="I33" s="41" t="s">
        <v>27</v>
      </c>
      <c r="J33" s="41"/>
      <c r="K33" s="41" t="s">
        <v>8</v>
      </c>
      <c r="L33" s="319">
        <v>46</v>
      </c>
    </row>
    <row r="34" spans="1:12" ht="15" x14ac:dyDescent="0.25">
      <c r="A34">
        <f>COUNTIF($B$1:B34,'TABLA LM'!$D$6)</f>
        <v>0</v>
      </c>
      <c r="B34" s="41">
        <v>145681</v>
      </c>
      <c r="C34" s="41" t="s">
        <v>405</v>
      </c>
      <c r="D34" s="319">
        <v>14935</v>
      </c>
      <c r="E34" s="42"/>
      <c r="F34" s="433">
        <f>VLOOKUP($H34,LISTAS!$C$3:$D$35,2,0)</f>
        <v>4</v>
      </c>
      <c r="G34" s="41">
        <v>201456</v>
      </c>
      <c r="H34" s="41" t="s">
        <v>519</v>
      </c>
      <c r="I34" s="41" t="s">
        <v>22</v>
      </c>
      <c r="J34" s="41"/>
      <c r="K34" s="41" t="s">
        <v>8</v>
      </c>
      <c r="L34" s="319">
        <v>15084</v>
      </c>
    </row>
    <row r="35" spans="1:12" ht="15" x14ac:dyDescent="0.25">
      <c r="A35">
        <f>COUNTIF($B$1:B35,'TABLA LM'!$D$6)</f>
        <v>0</v>
      </c>
      <c r="B35" s="41">
        <v>145681</v>
      </c>
      <c r="C35" s="41" t="s">
        <v>405</v>
      </c>
      <c r="D35" s="319">
        <v>14935</v>
      </c>
      <c r="E35" s="42"/>
      <c r="F35" s="433">
        <f>VLOOKUP($H35,LISTAS!$C$3:$D$35,2,0)</f>
        <v>5</v>
      </c>
      <c r="G35" s="41">
        <v>203264</v>
      </c>
      <c r="H35" s="41" t="s">
        <v>520</v>
      </c>
      <c r="I35" s="41" t="s">
        <v>24</v>
      </c>
      <c r="J35" s="41"/>
      <c r="K35" s="41" t="s">
        <v>8</v>
      </c>
      <c r="L35" s="319">
        <v>15084</v>
      </c>
    </row>
    <row r="36" spans="1:12" ht="15" x14ac:dyDescent="0.25">
      <c r="A36">
        <f>COUNTIF($B$1:B36,'TABLA LM'!$D$6)</f>
        <v>0</v>
      </c>
      <c r="B36" s="41">
        <v>145681</v>
      </c>
      <c r="C36" s="41" t="s">
        <v>405</v>
      </c>
      <c r="D36" s="319">
        <v>14935</v>
      </c>
      <c r="E36" s="42"/>
      <c r="F36" s="433">
        <f>VLOOKUP($H36,LISTAS!$C$3:$D$35,2,0)</f>
        <v>6</v>
      </c>
      <c r="G36" s="41">
        <v>203265</v>
      </c>
      <c r="H36" s="41" t="s">
        <v>525</v>
      </c>
      <c r="I36" s="41" t="s">
        <v>23</v>
      </c>
      <c r="J36" s="41"/>
      <c r="K36" s="41" t="s">
        <v>8</v>
      </c>
      <c r="L36" s="319">
        <v>15084</v>
      </c>
    </row>
    <row r="37" spans="1:12" ht="15" x14ac:dyDescent="0.25">
      <c r="A37">
        <f>COUNTIF($B$1:B37,'TABLA LM'!$D$6)</f>
        <v>0</v>
      </c>
      <c r="B37" s="41">
        <v>145681</v>
      </c>
      <c r="C37" s="41" t="s">
        <v>405</v>
      </c>
      <c r="D37" s="319">
        <v>14935</v>
      </c>
      <c r="E37" s="42"/>
      <c r="F37" s="433">
        <f>VLOOKUP($H37,LISTAS!$C$3:$D$35,2,0)</f>
        <v>7</v>
      </c>
      <c r="G37" s="41">
        <v>214913</v>
      </c>
      <c r="H37" s="41" t="s">
        <v>521</v>
      </c>
      <c r="I37" s="41" t="s">
        <v>407</v>
      </c>
      <c r="J37" s="41"/>
      <c r="K37" s="41" t="s">
        <v>8</v>
      </c>
      <c r="L37" s="319">
        <v>15233</v>
      </c>
    </row>
    <row r="38" spans="1:12" ht="15" x14ac:dyDescent="0.25">
      <c r="A38">
        <f>COUNTIF($B$1:B38,'TABLA LM'!$D$6)</f>
        <v>0</v>
      </c>
      <c r="B38" s="41">
        <v>145681</v>
      </c>
      <c r="C38" s="41" t="s">
        <v>405</v>
      </c>
      <c r="D38" s="319">
        <v>14935</v>
      </c>
      <c r="E38" s="42"/>
      <c r="F38" s="433">
        <f>VLOOKUP($H38,LISTAS!$C$3:$D$35,2,0)</f>
        <v>8</v>
      </c>
      <c r="G38" s="41">
        <v>214912</v>
      </c>
      <c r="H38" s="41" t="s">
        <v>522</v>
      </c>
      <c r="I38" s="41" t="s">
        <v>406</v>
      </c>
      <c r="J38" s="41"/>
      <c r="K38" s="41" t="s">
        <v>8</v>
      </c>
      <c r="L38" s="319">
        <v>15233</v>
      </c>
    </row>
    <row r="39" spans="1:12" ht="15" x14ac:dyDescent="0.25">
      <c r="A39">
        <f>COUNTIF($B$1:B39,'TABLA LM'!$D$6)</f>
        <v>0</v>
      </c>
      <c r="B39" s="43">
        <v>140731</v>
      </c>
      <c r="C39" s="43" t="s">
        <v>360</v>
      </c>
      <c r="D39" s="320">
        <v>19481</v>
      </c>
      <c r="E39" s="44"/>
      <c r="F39" s="434">
        <f>VLOOKUP($H39,LISTAS!$C$3:$D$35,2,0)</f>
        <v>1</v>
      </c>
      <c r="G39" s="43" t="s">
        <v>604</v>
      </c>
      <c r="H39" s="43" t="s">
        <v>531</v>
      </c>
      <c r="I39" s="43" t="s">
        <v>20</v>
      </c>
      <c r="J39" s="43">
        <v>15</v>
      </c>
      <c r="K39" s="43" t="s">
        <v>21</v>
      </c>
      <c r="L39" s="320">
        <v>300</v>
      </c>
    </row>
    <row r="40" spans="1:12" ht="15" x14ac:dyDescent="0.25">
      <c r="A40">
        <f>COUNTIF($B$1:B40,'TABLA LM'!$D$6)</f>
        <v>0</v>
      </c>
      <c r="B40" s="43">
        <v>140731</v>
      </c>
      <c r="C40" s="43" t="s">
        <v>360</v>
      </c>
      <c r="D40" s="320">
        <v>19481</v>
      </c>
      <c r="E40" s="44"/>
      <c r="F40" s="434">
        <f>VLOOKUP($H40,LISTAS!$C$3:$D$35,2,0)</f>
        <v>2</v>
      </c>
      <c r="G40" s="43">
        <v>180207</v>
      </c>
      <c r="H40" s="43" t="s">
        <v>526</v>
      </c>
      <c r="I40" s="43" t="s">
        <v>539</v>
      </c>
      <c r="J40" s="43">
        <v>15</v>
      </c>
      <c r="K40" s="43" t="s">
        <v>8</v>
      </c>
      <c r="L40" s="320">
        <v>19481</v>
      </c>
    </row>
    <row r="41" spans="1:12" ht="15" x14ac:dyDescent="0.25">
      <c r="A41">
        <f>COUNTIF($B$1:B41,'TABLA LM'!$D$6)</f>
        <v>0</v>
      </c>
      <c r="B41" s="43">
        <v>140731</v>
      </c>
      <c r="C41" s="43" t="s">
        <v>360</v>
      </c>
      <c r="D41" s="320">
        <v>19481</v>
      </c>
      <c r="E41" s="44"/>
      <c r="F41" s="434">
        <f>VLOOKUP($H41,LISTAS!$C$3:$D$35,2,0)</f>
        <v>3</v>
      </c>
      <c r="G41" s="43">
        <v>200834</v>
      </c>
      <c r="H41" s="43" t="s">
        <v>518</v>
      </c>
      <c r="I41" s="43" t="s">
        <v>73</v>
      </c>
      <c r="J41" s="43"/>
      <c r="K41" s="43" t="s">
        <v>8</v>
      </c>
      <c r="L41" s="320">
        <v>61</v>
      </c>
    </row>
    <row r="42" spans="1:12" ht="15" x14ac:dyDescent="0.25">
      <c r="A42">
        <f>COUNTIF($B$1:B42,'TABLA LM'!$D$6)</f>
        <v>0</v>
      </c>
      <c r="B42" s="43">
        <v>140731</v>
      </c>
      <c r="C42" s="43" t="s">
        <v>360</v>
      </c>
      <c r="D42" s="320">
        <v>19481</v>
      </c>
      <c r="E42" s="44"/>
      <c r="F42" s="434">
        <f>VLOOKUP($H42,LISTAS!$C$3:$D$35,2,0)</f>
        <v>4</v>
      </c>
      <c r="G42" s="43">
        <v>201456</v>
      </c>
      <c r="H42" s="43" t="s">
        <v>519</v>
      </c>
      <c r="I42" s="43" t="s">
        <v>22</v>
      </c>
      <c r="J42" s="43"/>
      <c r="K42" s="43" t="s">
        <v>8</v>
      </c>
      <c r="L42" s="320">
        <v>20065</v>
      </c>
    </row>
    <row r="43" spans="1:12" ht="15" x14ac:dyDescent="0.25">
      <c r="A43">
        <f>COUNTIF($B$1:B43,'TABLA LM'!$D$6)</f>
        <v>0</v>
      </c>
      <c r="B43" s="43">
        <v>140731</v>
      </c>
      <c r="C43" s="43" t="s">
        <v>360</v>
      </c>
      <c r="D43" s="320">
        <v>19481</v>
      </c>
      <c r="E43" s="44"/>
      <c r="F43" s="434">
        <f>VLOOKUP($H43,LISTAS!$C$3:$D$35,2,0)</f>
        <v>5</v>
      </c>
      <c r="G43" s="43">
        <v>203264</v>
      </c>
      <c r="H43" s="43" t="s">
        <v>520</v>
      </c>
      <c r="I43" s="43" t="s">
        <v>24</v>
      </c>
      <c r="J43" s="43"/>
      <c r="K43" s="43" t="s">
        <v>8</v>
      </c>
      <c r="L43" s="320">
        <v>20065</v>
      </c>
    </row>
    <row r="44" spans="1:12" ht="15" x14ac:dyDescent="0.25">
      <c r="A44">
        <f>COUNTIF($B$1:B44,'TABLA LM'!$D$6)</f>
        <v>0</v>
      </c>
      <c r="B44" s="43">
        <v>140731</v>
      </c>
      <c r="C44" s="43" t="s">
        <v>360</v>
      </c>
      <c r="D44" s="320">
        <v>19481</v>
      </c>
      <c r="E44" s="44"/>
      <c r="F44" s="434">
        <f>VLOOKUP($H44,LISTAS!$C$3:$D$35,2,0)</f>
        <v>6</v>
      </c>
      <c r="G44" s="43">
        <v>203265</v>
      </c>
      <c r="H44" s="43" t="s">
        <v>525</v>
      </c>
      <c r="I44" s="43" t="s">
        <v>23</v>
      </c>
      <c r="J44" s="43"/>
      <c r="K44" s="43" t="s">
        <v>8</v>
      </c>
      <c r="L44" s="320">
        <v>20065</v>
      </c>
    </row>
    <row r="45" spans="1:12" ht="15" x14ac:dyDescent="0.25">
      <c r="A45">
        <f>COUNTIF($B$1:B45,'TABLA LM'!$D$6)</f>
        <v>0</v>
      </c>
      <c r="B45" s="43">
        <v>140731</v>
      </c>
      <c r="C45" s="43" t="s">
        <v>360</v>
      </c>
      <c r="D45" s="320">
        <v>19481</v>
      </c>
      <c r="E45" s="44"/>
      <c r="F45" s="434">
        <f>VLOOKUP($H45,LISTAS!$C$3:$D$35,2,0)</f>
        <v>7</v>
      </c>
      <c r="G45" s="43">
        <v>201139</v>
      </c>
      <c r="H45" s="43" t="s">
        <v>521</v>
      </c>
      <c r="I45" s="43" t="s">
        <v>361</v>
      </c>
      <c r="J45" s="43"/>
      <c r="K45" s="43" t="s">
        <v>8</v>
      </c>
      <c r="L45" s="320">
        <v>19870</v>
      </c>
    </row>
    <row r="46" spans="1:12" ht="15" x14ac:dyDescent="0.25">
      <c r="A46">
        <f>COUNTIF($B$1:B46,'TABLA LM'!$D$6)</f>
        <v>0</v>
      </c>
      <c r="B46" s="43">
        <v>140731</v>
      </c>
      <c r="C46" s="43" t="s">
        <v>360</v>
      </c>
      <c r="D46" s="320">
        <v>19481</v>
      </c>
      <c r="E46" s="44"/>
      <c r="F46" s="434">
        <f>VLOOKUP($H46,LISTAS!$C$3:$D$35,2,0)</f>
        <v>8</v>
      </c>
      <c r="G46" s="43">
        <v>201399</v>
      </c>
      <c r="H46" s="43" t="s">
        <v>522</v>
      </c>
      <c r="I46" s="43" t="s">
        <v>362</v>
      </c>
      <c r="J46" s="43"/>
      <c r="K46" s="43" t="s">
        <v>8</v>
      </c>
      <c r="L46" s="320">
        <v>20065</v>
      </c>
    </row>
    <row r="47" spans="1:12" ht="15" x14ac:dyDescent="0.25">
      <c r="A47">
        <f>COUNTIF($B$1:B47,'TABLA LM'!$D$6)</f>
        <v>0</v>
      </c>
      <c r="B47" s="50" t="s">
        <v>502</v>
      </c>
      <c r="C47" s="51" t="s">
        <v>19</v>
      </c>
      <c r="D47" s="321">
        <v>19481</v>
      </c>
      <c r="E47" s="52"/>
      <c r="F47" s="435">
        <f>VLOOKUP($H47,LISTAS!$C$3:$D$35,2,0)</f>
        <v>1</v>
      </c>
      <c r="G47" s="51" t="s">
        <v>604</v>
      </c>
      <c r="H47" s="51" t="s">
        <v>531</v>
      </c>
      <c r="I47" s="51" t="s">
        <v>20</v>
      </c>
      <c r="J47" s="51">
        <v>15</v>
      </c>
      <c r="K47" s="51" t="s">
        <v>21</v>
      </c>
      <c r="L47" s="321">
        <v>300</v>
      </c>
    </row>
    <row r="48" spans="1:12" ht="15" x14ac:dyDescent="0.25">
      <c r="A48">
        <f>COUNTIF($B$1:B48,'TABLA LM'!$D$6)</f>
        <v>0</v>
      </c>
      <c r="B48" s="50" t="s">
        <v>502</v>
      </c>
      <c r="C48" s="51" t="s">
        <v>19</v>
      </c>
      <c r="D48" s="321">
        <v>19481</v>
      </c>
      <c r="E48" s="52"/>
      <c r="F48" s="435">
        <f>VLOOKUP($H48,LISTAS!$C$3:$D$35,2,0)</f>
        <v>2</v>
      </c>
      <c r="G48" s="51">
        <v>180207</v>
      </c>
      <c r="H48" s="51" t="s">
        <v>526</v>
      </c>
      <c r="I48" s="51" t="s">
        <v>539</v>
      </c>
      <c r="J48" s="51">
        <v>15</v>
      </c>
      <c r="K48" s="51" t="s">
        <v>8</v>
      </c>
      <c r="L48" s="321">
        <v>19481</v>
      </c>
    </row>
    <row r="49" spans="1:12" ht="15" x14ac:dyDescent="0.25">
      <c r="A49">
        <f>COUNTIF($B$1:B49,'TABLA LM'!$D$6)</f>
        <v>0</v>
      </c>
      <c r="B49" s="50" t="s">
        <v>502</v>
      </c>
      <c r="C49" s="51" t="s">
        <v>19</v>
      </c>
      <c r="D49" s="321">
        <v>19481</v>
      </c>
      <c r="E49" s="52"/>
      <c r="F49" s="435">
        <f>VLOOKUP($H49,LISTAS!$C$3:$D$35,2,0)</f>
        <v>3</v>
      </c>
      <c r="G49" s="51">
        <v>200833</v>
      </c>
      <c r="H49" s="51" t="s">
        <v>518</v>
      </c>
      <c r="I49" s="51" t="s">
        <v>27</v>
      </c>
      <c r="J49" s="51"/>
      <c r="K49" s="51" t="s">
        <v>8</v>
      </c>
      <c r="L49" s="321">
        <v>61</v>
      </c>
    </row>
    <row r="50" spans="1:12" ht="15" x14ac:dyDescent="0.25">
      <c r="A50">
        <f>COUNTIF($B$1:B50,'TABLA LM'!$D$6)</f>
        <v>0</v>
      </c>
      <c r="B50" s="50" t="s">
        <v>502</v>
      </c>
      <c r="C50" s="51" t="s">
        <v>19</v>
      </c>
      <c r="D50" s="321">
        <v>19481</v>
      </c>
      <c r="E50" s="52"/>
      <c r="F50" s="435">
        <f>VLOOKUP($H50,LISTAS!$C$3:$D$35,2,0)</f>
        <v>4</v>
      </c>
      <c r="G50" s="51">
        <v>201456</v>
      </c>
      <c r="H50" s="51" t="s">
        <v>519</v>
      </c>
      <c r="I50" s="51" t="s">
        <v>22</v>
      </c>
      <c r="J50" s="51"/>
      <c r="K50" s="51" t="s">
        <v>8</v>
      </c>
      <c r="L50" s="321">
        <v>20065</v>
      </c>
    </row>
    <row r="51" spans="1:12" ht="15" x14ac:dyDescent="0.25">
      <c r="A51">
        <f>COUNTIF($B$1:B51,'TABLA LM'!$D$6)</f>
        <v>0</v>
      </c>
      <c r="B51" s="50" t="s">
        <v>502</v>
      </c>
      <c r="C51" s="51" t="s">
        <v>19</v>
      </c>
      <c r="D51" s="321">
        <v>19481</v>
      </c>
      <c r="E51" s="52"/>
      <c r="F51" s="435">
        <f>VLOOKUP($H51,LISTAS!$C$3:$D$35,2,0)</f>
        <v>5</v>
      </c>
      <c r="G51" s="51">
        <v>203264</v>
      </c>
      <c r="H51" s="51" t="s">
        <v>520</v>
      </c>
      <c r="I51" s="51" t="s">
        <v>24</v>
      </c>
      <c r="J51" s="51"/>
      <c r="K51" s="51" t="s">
        <v>8</v>
      </c>
      <c r="L51" s="321">
        <v>20065</v>
      </c>
    </row>
    <row r="52" spans="1:12" ht="15" x14ac:dyDescent="0.25">
      <c r="A52">
        <f>COUNTIF($B$1:B52,'TABLA LM'!$D$6)</f>
        <v>0</v>
      </c>
      <c r="B52" s="50" t="s">
        <v>502</v>
      </c>
      <c r="C52" s="51" t="s">
        <v>19</v>
      </c>
      <c r="D52" s="321">
        <v>19481</v>
      </c>
      <c r="E52" s="52"/>
      <c r="F52" s="435">
        <f>VLOOKUP($H52,LISTAS!$C$3:$D$35,2,0)</f>
        <v>6</v>
      </c>
      <c r="G52" s="51">
        <v>203265</v>
      </c>
      <c r="H52" s="51" t="s">
        <v>525</v>
      </c>
      <c r="I52" s="51" t="s">
        <v>23</v>
      </c>
      <c r="J52" s="51"/>
      <c r="K52" s="51" t="s">
        <v>8</v>
      </c>
      <c r="L52" s="321">
        <v>20065</v>
      </c>
    </row>
    <row r="53" spans="1:12" ht="15" x14ac:dyDescent="0.25">
      <c r="A53">
        <f>COUNTIF($B$1:B53,'TABLA LM'!$D$6)</f>
        <v>0</v>
      </c>
      <c r="B53" s="50" t="s">
        <v>502</v>
      </c>
      <c r="C53" s="51" t="s">
        <v>19</v>
      </c>
      <c r="D53" s="321">
        <v>19481</v>
      </c>
      <c r="E53" s="52"/>
      <c r="F53" s="435">
        <f>VLOOKUP($H53,LISTAS!$C$3:$D$35,2,0)</f>
        <v>7</v>
      </c>
      <c r="G53" s="51">
        <v>211864</v>
      </c>
      <c r="H53" s="51" t="s">
        <v>521</v>
      </c>
      <c r="I53" s="51" t="s">
        <v>26</v>
      </c>
      <c r="J53" s="51"/>
      <c r="K53" s="51" t="s">
        <v>8</v>
      </c>
      <c r="L53" s="321">
        <v>19870</v>
      </c>
    </row>
    <row r="54" spans="1:12" ht="15" x14ac:dyDescent="0.25">
      <c r="A54">
        <f>COUNTIF($B$1:B54,'TABLA LM'!$D$6)</f>
        <v>0</v>
      </c>
      <c r="B54" s="50" t="s">
        <v>502</v>
      </c>
      <c r="C54" s="51" t="s">
        <v>19</v>
      </c>
      <c r="D54" s="321">
        <v>19481</v>
      </c>
      <c r="E54" s="52"/>
      <c r="F54" s="435">
        <f>VLOOKUP($H54,LISTAS!$C$3:$D$35,2,0)</f>
        <v>8</v>
      </c>
      <c r="G54" s="51">
        <v>211865</v>
      </c>
      <c r="H54" s="51" t="s">
        <v>522</v>
      </c>
      <c r="I54" s="51" t="s">
        <v>25</v>
      </c>
      <c r="J54" s="51"/>
      <c r="K54" s="51" t="s">
        <v>8</v>
      </c>
      <c r="L54" s="321">
        <v>20065</v>
      </c>
    </row>
    <row r="55" spans="1:12" ht="15" x14ac:dyDescent="0.25">
      <c r="A55">
        <f>COUNTIF($B$1:B55,'TABLA LM'!$D$6)</f>
        <v>0</v>
      </c>
      <c r="B55" s="53" t="s">
        <v>503</v>
      </c>
      <c r="C55" s="54" t="s">
        <v>19</v>
      </c>
      <c r="D55" s="322">
        <v>14177</v>
      </c>
      <c r="E55" s="55"/>
      <c r="F55" s="436">
        <f>VLOOKUP($H55,LISTAS!$C$3:$D$35,2,0)</f>
        <v>1</v>
      </c>
      <c r="G55" s="54" t="s">
        <v>605</v>
      </c>
      <c r="H55" s="54" t="s">
        <v>531</v>
      </c>
      <c r="I55" s="54" t="s">
        <v>20</v>
      </c>
      <c r="J55" s="54">
        <v>15</v>
      </c>
      <c r="K55" s="54" t="s">
        <v>21</v>
      </c>
      <c r="L55" s="322">
        <v>220</v>
      </c>
    </row>
    <row r="56" spans="1:12" ht="15" x14ac:dyDescent="0.25">
      <c r="A56">
        <f>COUNTIF($B$1:B56,'TABLA LM'!$D$6)</f>
        <v>0</v>
      </c>
      <c r="B56" s="53" t="s">
        <v>503</v>
      </c>
      <c r="C56" s="54" t="s">
        <v>19</v>
      </c>
      <c r="D56" s="322">
        <v>14177</v>
      </c>
      <c r="E56" s="55"/>
      <c r="F56" s="436">
        <f>VLOOKUP($H56,LISTAS!$C$3:$D$35,2,0)</f>
        <v>2</v>
      </c>
      <c r="G56" s="54">
        <v>180207</v>
      </c>
      <c r="H56" s="54" t="s">
        <v>526</v>
      </c>
      <c r="I56" s="54" t="s">
        <v>539</v>
      </c>
      <c r="J56" s="54">
        <v>15</v>
      </c>
      <c r="K56" s="54" t="s">
        <v>8</v>
      </c>
      <c r="L56" s="322">
        <v>14177</v>
      </c>
    </row>
    <row r="57" spans="1:12" ht="15" x14ac:dyDescent="0.25">
      <c r="A57">
        <f>COUNTIF($B$1:B57,'TABLA LM'!$D$6)</f>
        <v>0</v>
      </c>
      <c r="B57" s="53" t="s">
        <v>503</v>
      </c>
      <c r="C57" s="54" t="s">
        <v>19</v>
      </c>
      <c r="D57" s="322">
        <v>14177</v>
      </c>
      <c r="E57" s="55"/>
      <c r="F57" s="436">
        <f>VLOOKUP($H57,LISTAS!$C$3:$D$35,2,0)</f>
        <v>3</v>
      </c>
      <c r="G57" s="54">
        <v>200833</v>
      </c>
      <c r="H57" s="54" t="s">
        <v>518</v>
      </c>
      <c r="I57" s="54" t="s">
        <v>27</v>
      </c>
      <c r="J57" s="54"/>
      <c r="K57" s="54" t="s">
        <v>8</v>
      </c>
      <c r="L57" s="322">
        <v>44</v>
      </c>
    </row>
    <row r="58" spans="1:12" ht="15" x14ac:dyDescent="0.25">
      <c r="A58">
        <f>COUNTIF($B$1:B58,'TABLA LM'!$D$6)</f>
        <v>0</v>
      </c>
      <c r="B58" s="53" t="s">
        <v>503</v>
      </c>
      <c r="C58" s="54" t="s">
        <v>19</v>
      </c>
      <c r="D58" s="322">
        <v>14177</v>
      </c>
      <c r="E58" s="55"/>
      <c r="F58" s="436">
        <f>VLOOKUP($H58,LISTAS!$C$3:$D$35,2,0)</f>
        <v>4</v>
      </c>
      <c r="G58" s="54">
        <v>201456</v>
      </c>
      <c r="H58" s="54" t="s">
        <v>519</v>
      </c>
      <c r="I58" s="54" t="s">
        <v>22</v>
      </c>
      <c r="J58" s="54"/>
      <c r="K58" s="54" t="s">
        <v>8</v>
      </c>
      <c r="L58" s="322">
        <v>14602</v>
      </c>
    </row>
    <row r="59" spans="1:12" ht="15" x14ac:dyDescent="0.25">
      <c r="A59">
        <f>COUNTIF($B$1:B59,'TABLA LM'!$D$6)</f>
        <v>0</v>
      </c>
      <c r="B59" s="53" t="s">
        <v>503</v>
      </c>
      <c r="C59" s="54" t="s">
        <v>19</v>
      </c>
      <c r="D59" s="322">
        <v>14177</v>
      </c>
      <c r="E59" s="55"/>
      <c r="F59" s="436">
        <f>VLOOKUP($H59,LISTAS!$C$3:$D$35,2,0)</f>
        <v>5</v>
      </c>
      <c r="G59" s="54">
        <v>203264</v>
      </c>
      <c r="H59" s="54" t="s">
        <v>520</v>
      </c>
      <c r="I59" s="54" t="s">
        <v>24</v>
      </c>
      <c r="J59" s="54"/>
      <c r="K59" s="54" t="s">
        <v>8</v>
      </c>
      <c r="L59" s="322">
        <v>14602</v>
      </c>
    </row>
    <row r="60" spans="1:12" ht="15" x14ac:dyDescent="0.25">
      <c r="A60">
        <f>COUNTIF($B$1:B60,'TABLA LM'!$D$6)</f>
        <v>0</v>
      </c>
      <c r="B60" s="53" t="s">
        <v>503</v>
      </c>
      <c r="C60" s="54" t="s">
        <v>19</v>
      </c>
      <c r="D60" s="322">
        <v>14177</v>
      </c>
      <c r="E60" s="55"/>
      <c r="F60" s="436">
        <f>VLOOKUP($H60,LISTAS!$C$3:$D$35,2,0)</f>
        <v>6</v>
      </c>
      <c r="G60" s="54">
        <v>203265</v>
      </c>
      <c r="H60" s="54" t="s">
        <v>525</v>
      </c>
      <c r="I60" s="54" t="s">
        <v>23</v>
      </c>
      <c r="J60" s="54"/>
      <c r="K60" s="54" t="s">
        <v>8</v>
      </c>
      <c r="L60" s="322">
        <v>14602</v>
      </c>
    </row>
    <row r="61" spans="1:12" ht="15" x14ac:dyDescent="0.25">
      <c r="A61">
        <f>COUNTIF($B$1:B61,'TABLA LM'!$D$6)</f>
        <v>0</v>
      </c>
      <c r="B61" s="53" t="s">
        <v>503</v>
      </c>
      <c r="C61" s="54" t="s">
        <v>19</v>
      </c>
      <c r="D61" s="322">
        <v>14177</v>
      </c>
      <c r="E61" s="55"/>
      <c r="F61" s="436">
        <f>VLOOKUP($H61,LISTAS!$C$3:$D$35,2,0)</f>
        <v>7</v>
      </c>
      <c r="G61" s="54">
        <v>211866</v>
      </c>
      <c r="H61" s="54" t="s">
        <v>521</v>
      </c>
      <c r="I61" s="54" t="s">
        <v>29</v>
      </c>
      <c r="J61" s="54"/>
      <c r="K61" s="54" t="s">
        <v>8</v>
      </c>
      <c r="L61" s="322">
        <v>14460</v>
      </c>
    </row>
    <row r="62" spans="1:12" ht="15" x14ac:dyDescent="0.25">
      <c r="A62">
        <f>COUNTIF($B$1:B62,'TABLA LM'!$D$6)</f>
        <v>0</v>
      </c>
      <c r="B62" s="53" t="s">
        <v>503</v>
      </c>
      <c r="C62" s="54" t="s">
        <v>19</v>
      </c>
      <c r="D62" s="322">
        <v>14177</v>
      </c>
      <c r="E62" s="55"/>
      <c r="F62" s="436">
        <f>VLOOKUP($H62,LISTAS!$C$3:$D$35,2,0)</f>
        <v>8</v>
      </c>
      <c r="G62" s="54">
        <v>211867</v>
      </c>
      <c r="H62" s="54" t="s">
        <v>522</v>
      </c>
      <c r="I62" s="54" t="s">
        <v>28</v>
      </c>
      <c r="J62" s="54"/>
      <c r="K62" s="54" t="s">
        <v>8</v>
      </c>
      <c r="L62" s="322">
        <v>14602</v>
      </c>
    </row>
    <row r="63" spans="1:12" ht="15" x14ac:dyDescent="0.25">
      <c r="A63">
        <f>COUNTIF($B$1:B63,'TABLA LM'!$D$6)</f>
        <v>0</v>
      </c>
      <c r="B63" s="56">
        <v>145574</v>
      </c>
      <c r="C63" s="56" t="s">
        <v>337</v>
      </c>
      <c r="D63" s="323">
        <v>9000</v>
      </c>
      <c r="E63" s="57"/>
      <c r="F63" s="437">
        <f>VLOOKUP($H63,LISTAS!$C$3:$D$35,2,0)</f>
        <v>1</v>
      </c>
      <c r="G63" s="56">
        <v>130453</v>
      </c>
      <c r="H63" s="56" t="s">
        <v>531</v>
      </c>
      <c r="I63" s="56" t="s">
        <v>338</v>
      </c>
      <c r="J63" s="56">
        <v>5</v>
      </c>
      <c r="K63" s="56" t="s">
        <v>21</v>
      </c>
      <c r="L63" s="323">
        <v>54</v>
      </c>
    </row>
    <row r="64" spans="1:12" ht="15" x14ac:dyDescent="0.25">
      <c r="A64">
        <f>COUNTIF($B$1:B64,'TABLA LM'!$D$6)</f>
        <v>0</v>
      </c>
      <c r="B64" s="56">
        <v>145574</v>
      </c>
      <c r="C64" s="56" t="s">
        <v>337</v>
      </c>
      <c r="D64" s="323">
        <v>9000</v>
      </c>
      <c r="E64" s="57"/>
      <c r="F64" s="437">
        <f>VLOOKUP($H64,LISTAS!$C$3:$D$35,2,0)</f>
        <v>2</v>
      </c>
      <c r="G64" s="56">
        <v>180238</v>
      </c>
      <c r="H64" s="56" t="s">
        <v>526</v>
      </c>
      <c r="I64" s="56" t="s">
        <v>540</v>
      </c>
      <c r="J64" s="56">
        <v>5</v>
      </c>
      <c r="K64" s="56" t="s">
        <v>8</v>
      </c>
      <c r="L64" s="323">
        <v>9000</v>
      </c>
    </row>
    <row r="65" spans="1:12" ht="15" x14ac:dyDescent="0.25">
      <c r="A65">
        <f>COUNTIF($B$1:B65,'TABLA LM'!$D$6)</f>
        <v>0</v>
      </c>
      <c r="B65" s="56">
        <v>145574</v>
      </c>
      <c r="C65" s="56" t="s">
        <v>337</v>
      </c>
      <c r="D65" s="323">
        <v>9000</v>
      </c>
      <c r="E65" s="57"/>
      <c r="F65" s="437">
        <f>VLOOKUP($H65,LISTAS!$C$3:$D$35,2,0)</f>
        <v>3</v>
      </c>
      <c r="G65" s="56">
        <v>200834</v>
      </c>
      <c r="H65" s="56" t="s">
        <v>518</v>
      </c>
      <c r="I65" s="56" t="s">
        <v>73</v>
      </c>
      <c r="J65" s="56"/>
      <c r="K65" s="56" t="s">
        <v>8</v>
      </c>
      <c r="L65" s="323">
        <v>22</v>
      </c>
    </row>
    <row r="66" spans="1:12" ht="15" x14ac:dyDescent="0.25">
      <c r="A66">
        <f>COUNTIF($B$1:B66,'TABLA LM'!$D$6)</f>
        <v>0</v>
      </c>
      <c r="B66" s="56">
        <v>145574</v>
      </c>
      <c r="C66" s="56" t="s">
        <v>337</v>
      </c>
      <c r="D66" s="323">
        <v>9000</v>
      </c>
      <c r="E66" s="57"/>
      <c r="F66" s="437">
        <f>VLOOKUP($H66,LISTAS!$C$3:$D$35,2,0)</f>
        <v>4</v>
      </c>
      <c r="G66" s="56">
        <v>201452</v>
      </c>
      <c r="H66" s="56" t="s">
        <v>519</v>
      </c>
      <c r="I66" s="56" t="s">
        <v>32</v>
      </c>
      <c r="J66" s="56"/>
      <c r="K66" s="56" t="s">
        <v>8</v>
      </c>
      <c r="L66" s="323">
        <v>9270</v>
      </c>
    </row>
    <row r="67" spans="1:12" ht="15" x14ac:dyDescent="0.25">
      <c r="A67">
        <f>COUNTIF($B$1:B67,'TABLA LM'!$D$6)</f>
        <v>0</v>
      </c>
      <c r="B67" s="56">
        <v>145574</v>
      </c>
      <c r="C67" s="56" t="s">
        <v>337</v>
      </c>
      <c r="D67" s="323">
        <v>9000</v>
      </c>
      <c r="E67" s="57"/>
      <c r="F67" s="437">
        <f>VLOOKUP($H67,LISTAS!$C$3:$D$35,2,0)</f>
        <v>5</v>
      </c>
      <c r="G67" s="56">
        <v>203264</v>
      </c>
      <c r="H67" s="56" t="s">
        <v>520</v>
      </c>
      <c r="I67" s="56" t="s">
        <v>24</v>
      </c>
      <c r="J67" s="56"/>
      <c r="K67" s="56" t="s">
        <v>8</v>
      </c>
      <c r="L67" s="323">
        <v>9270</v>
      </c>
    </row>
    <row r="68" spans="1:12" ht="15" x14ac:dyDescent="0.25">
      <c r="A68">
        <f>COUNTIF($B$1:B68,'TABLA LM'!$D$6)</f>
        <v>0</v>
      </c>
      <c r="B68" s="56">
        <v>145574</v>
      </c>
      <c r="C68" s="56" t="s">
        <v>337</v>
      </c>
      <c r="D68" s="323">
        <v>9000</v>
      </c>
      <c r="E68" s="57"/>
      <c r="F68" s="437">
        <f>VLOOKUP($H68,LISTAS!$C$3:$D$35,2,0)</f>
        <v>6</v>
      </c>
      <c r="G68" s="56">
        <v>203265</v>
      </c>
      <c r="H68" s="56" t="s">
        <v>525</v>
      </c>
      <c r="I68" s="56" t="s">
        <v>23</v>
      </c>
      <c r="J68" s="56"/>
      <c r="K68" s="56" t="s">
        <v>8</v>
      </c>
      <c r="L68" s="323">
        <v>9270</v>
      </c>
    </row>
    <row r="69" spans="1:12" ht="15" x14ac:dyDescent="0.25">
      <c r="A69">
        <f>COUNTIF($B$1:B69,'TABLA LM'!$D$6)</f>
        <v>0</v>
      </c>
      <c r="B69" s="56">
        <v>145574</v>
      </c>
      <c r="C69" s="56" t="s">
        <v>337</v>
      </c>
      <c r="D69" s="323">
        <v>9000</v>
      </c>
      <c r="E69" s="57"/>
      <c r="F69" s="437">
        <f>VLOOKUP($H69,LISTAS!$C$3:$D$35,2,0)</f>
        <v>7</v>
      </c>
      <c r="G69" s="56">
        <v>212360</v>
      </c>
      <c r="H69" s="56" t="s">
        <v>521</v>
      </c>
      <c r="I69" s="56" t="s">
        <v>339</v>
      </c>
      <c r="J69" s="56"/>
      <c r="K69" s="56" t="s">
        <v>8</v>
      </c>
      <c r="L69" s="323">
        <v>9180</v>
      </c>
    </row>
    <row r="70" spans="1:12" ht="15" x14ac:dyDescent="0.25">
      <c r="A70">
        <f>COUNTIF($B$1:B70,'TABLA LM'!$D$6)</f>
        <v>0</v>
      </c>
      <c r="B70" s="56">
        <v>145574</v>
      </c>
      <c r="C70" s="56" t="s">
        <v>337</v>
      </c>
      <c r="D70" s="323">
        <v>9000</v>
      </c>
      <c r="E70" s="57"/>
      <c r="F70" s="437">
        <f>VLOOKUP($H70,LISTAS!$C$3:$D$35,2,0)</f>
        <v>8</v>
      </c>
      <c r="G70" s="56">
        <v>212361</v>
      </c>
      <c r="H70" s="56" t="s">
        <v>522</v>
      </c>
      <c r="I70" s="56" t="s">
        <v>340</v>
      </c>
      <c r="J70" s="56"/>
      <c r="K70" s="56" t="s">
        <v>8</v>
      </c>
      <c r="L70" s="323">
        <v>9180</v>
      </c>
    </row>
    <row r="71" spans="1:12" ht="15" x14ac:dyDescent="0.25">
      <c r="A71">
        <f>COUNTIF($B$1:B71,'TABLA LM'!$D$6)</f>
        <v>0</v>
      </c>
      <c r="B71" s="58">
        <v>147768</v>
      </c>
      <c r="C71" s="58" t="s">
        <v>447</v>
      </c>
      <c r="D71" s="324">
        <v>10000</v>
      </c>
      <c r="E71" s="59"/>
      <c r="F71" s="438">
        <f>VLOOKUP($H71,LISTAS!$C$3:$D$35,2,0)</f>
        <v>1</v>
      </c>
      <c r="G71" s="58">
        <v>181814</v>
      </c>
      <c r="H71" s="58" t="s">
        <v>571</v>
      </c>
      <c r="I71" s="58" t="s">
        <v>386</v>
      </c>
      <c r="J71" s="58">
        <v>5</v>
      </c>
      <c r="K71" s="58" t="s">
        <v>8</v>
      </c>
      <c r="L71" s="324">
        <v>10000</v>
      </c>
    </row>
    <row r="72" spans="1:12" ht="15" x14ac:dyDescent="0.25">
      <c r="A72">
        <f>COUNTIF($B$1:B72,'TABLA LM'!$D$6)</f>
        <v>0</v>
      </c>
      <c r="B72" s="58">
        <v>147768</v>
      </c>
      <c r="C72" s="58" t="s">
        <v>447</v>
      </c>
      <c r="D72" s="324">
        <v>10000</v>
      </c>
      <c r="E72" s="59"/>
      <c r="F72" s="438">
        <f>VLOOKUP($H72,LISTAS!$C$3:$D$35,2,0)</f>
        <v>3</v>
      </c>
      <c r="G72" s="58">
        <v>200833</v>
      </c>
      <c r="H72" s="58" t="s">
        <v>518</v>
      </c>
      <c r="I72" s="58" t="s">
        <v>27</v>
      </c>
      <c r="J72" s="58">
        <v>5</v>
      </c>
      <c r="K72" s="58" t="s">
        <v>8</v>
      </c>
      <c r="L72" s="324">
        <v>28</v>
      </c>
    </row>
    <row r="73" spans="1:12" ht="15" x14ac:dyDescent="0.25">
      <c r="A73">
        <f>COUNTIF($B$1:B73,'TABLA LM'!$D$6)</f>
        <v>0</v>
      </c>
      <c r="B73" s="58">
        <v>147768</v>
      </c>
      <c r="C73" s="58" t="s">
        <v>447</v>
      </c>
      <c r="D73" s="324">
        <v>10000</v>
      </c>
      <c r="E73" s="59"/>
      <c r="F73" s="438">
        <f>VLOOKUP($H73,LISTAS!$C$3:$D$35,2,0)</f>
        <v>4</v>
      </c>
      <c r="G73" s="58">
        <v>215109</v>
      </c>
      <c r="H73" s="58" t="s">
        <v>519</v>
      </c>
      <c r="I73" s="58" t="s">
        <v>380</v>
      </c>
      <c r="J73" s="58"/>
      <c r="K73" s="58" t="s">
        <v>8</v>
      </c>
      <c r="L73" s="324">
        <v>10100</v>
      </c>
    </row>
    <row r="74" spans="1:12" ht="15" x14ac:dyDescent="0.25">
      <c r="A74">
        <f>COUNTIF($B$1:B74,'TABLA LM'!$D$6)</f>
        <v>0</v>
      </c>
      <c r="B74" s="58">
        <v>147768</v>
      </c>
      <c r="C74" s="58" t="s">
        <v>447</v>
      </c>
      <c r="D74" s="324">
        <v>10000</v>
      </c>
      <c r="E74" s="59"/>
      <c r="F74" s="438">
        <f>VLOOKUP($H74,LISTAS!$C$3:$D$35,2,0)</f>
        <v>5</v>
      </c>
      <c r="G74" s="58">
        <v>215101</v>
      </c>
      <c r="H74" s="58" t="s">
        <v>520</v>
      </c>
      <c r="I74" s="58" t="s">
        <v>381</v>
      </c>
      <c r="J74" s="58"/>
      <c r="K74" s="58" t="s">
        <v>8</v>
      </c>
      <c r="L74" s="324">
        <v>10100</v>
      </c>
    </row>
    <row r="75" spans="1:12" ht="15" x14ac:dyDescent="0.25">
      <c r="A75">
        <f>COUNTIF($B$1:B75,'TABLA LM'!$D$6)</f>
        <v>0</v>
      </c>
      <c r="B75" s="58">
        <v>147768</v>
      </c>
      <c r="C75" s="58" t="s">
        <v>447</v>
      </c>
      <c r="D75" s="324">
        <v>10000</v>
      </c>
      <c r="E75" s="59"/>
      <c r="F75" s="438">
        <f>VLOOKUP($H75,LISTAS!$C$3:$D$35,2,0)</f>
        <v>6</v>
      </c>
      <c r="G75" s="58">
        <v>215102</v>
      </c>
      <c r="H75" s="58" t="s">
        <v>525</v>
      </c>
      <c r="I75" s="58" t="s">
        <v>382</v>
      </c>
      <c r="J75" s="58"/>
      <c r="K75" s="58" t="s">
        <v>8</v>
      </c>
      <c r="L75" s="324">
        <v>10100</v>
      </c>
    </row>
    <row r="76" spans="1:12" ht="15" x14ac:dyDescent="0.25">
      <c r="A76">
        <f>COUNTIF($B$1:B76,'TABLA LM'!$D$6)</f>
        <v>0</v>
      </c>
      <c r="B76" s="58">
        <v>147768</v>
      </c>
      <c r="C76" s="58" t="s">
        <v>447</v>
      </c>
      <c r="D76" s="324">
        <v>10000</v>
      </c>
      <c r="E76" s="59"/>
      <c r="F76" s="438">
        <f>VLOOKUP($H76,LISTAS!$C$3:$D$35,2,0)</f>
        <v>7</v>
      </c>
      <c r="G76" s="58">
        <v>215110</v>
      </c>
      <c r="H76" s="58" t="s">
        <v>521</v>
      </c>
      <c r="I76" s="58" t="s">
        <v>449</v>
      </c>
      <c r="J76" s="58"/>
      <c r="K76" s="58" t="s">
        <v>8</v>
      </c>
      <c r="L76" s="324">
        <v>10200</v>
      </c>
    </row>
    <row r="77" spans="1:12" ht="15" x14ac:dyDescent="0.25">
      <c r="A77">
        <f>COUNTIF($B$1:B77,'TABLA LM'!$D$6)</f>
        <v>0</v>
      </c>
      <c r="B77" s="58">
        <v>147768</v>
      </c>
      <c r="C77" s="58" t="s">
        <v>447</v>
      </c>
      <c r="D77" s="324">
        <v>10000</v>
      </c>
      <c r="E77" s="59"/>
      <c r="F77" s="438">
        <f>VLOOKUP($H77,LISTAS!$C$3:$D$35,2,0)</f>
        <v>8</v>
      </c>
      <c r="G77" s="58">
        <v>215112</v>
      </c>
      <c r="H77" s="58" t="s">
        <v>522</v>
      </c>
      <c r="I77" s="58" t="s">
        <v>448</v>
      </c>
      <c r="J77" s="58"/>
      <c r="K77" s="58" t="s">
        <v>8</v>
      </c>
      <c r="L77" s="324">
        <v>10200</v>
      </c>
    </row>
    <row r="78" spans="1:12" ht="15" x14ac:dyDescent="0.25">
      <c r="A78">
        <f>COUNTIF($B$1:B78,'TABLA LM'!$D$6)</f>
        <v>0</v>
      </c>
      <c r="B78" s="60">
        <v>145573</v>
      </c>
      <c r="C78" s="60" t="s">
        <v>346</v>
      </c>
      <c r="D78" s="325">
        <v>19481</v>
      </c>
      <c r="E78" s="61"/>
      <c r="F78" s="439">
        <f>VLOOKUP($H78,LISTAS!$C$3:$D$35,2,0)</f>
        <v>1</v>
      </c>
      <c r="G78" s="60" t="s">
        <v>604</v>
      </c>
      <c r="H78" s="60" t="s">
        <v>531</v>
      </c>
      <c r="I78" s="60" t="s">
        <v>20</v>
      </c>
      <c r="J78" s="60">
        <v>15</v>
      </c>
      <c r="K78" s="60" t="s">
        <v>21</v>
      </c>
      <c r="L78" s="325">
        <v>300</v>
      </c>
    </row>
    <row r="79" spans="1:12" ht="15" x14ac:dyDescent="0.25">
      <c r="A79">
        <f>COUNTIF($B$1:B79,'TABLA LM'!$D$6)</f>
        <v>0</v>
      </c>
      <c r="B79" s="60">
        <v>145573</v>
      </c>
      <c r="C79" s="60" t="s">
        <v>346</v>
      </c>
      <c r="D79" s="325">
        <v>19481</v>
      </c>
      <c r="E79" s="61"/>
      <c r="F79" s="439">
        <f>VLOOKUP($H79,LISTAS!$C$3:$D$35,2,0)</f>
        <v>2</v>
      </c>
      <c r="G79" s="60">
        <v>180207</v>
      </c>
      <c r="H79" s="60" t="s">
        <v>526</v>
      </c>
      <c r="I79" s="60" t="s">
        <v>539</v>
      </c>
      <c r="J79" s="60">
        <v>15</v>
      </c>
      <c r="K79" s="60" t="s">
        <v>8</v>
      </c>
      <c r="L79" s="325">
        <v>19481</v>
      </c>
    </row>
    <row r="80" spans="1:12" ht="15" x14ac:dyDescent="0.25">
      <c r="A80">
        <f>COUNTIF($B$1:B80,'TABLA LM'!$D$6)</f>
        <v>0</v>
      </c>
      <c r="B80" s="60">
        <v>145573</v>
      </c>
      <c r="C80" s="60" t="s">
        <v>346</v>
      </c>
      <c r="D80" s="325">
        <v>19481</v>
      </c>
      <c r="E80" s="61"/>
      <c r="F80" s="439">
        <f>VLOOKUP($H80,LISTAS!$C$3:$D$35,2,0)</f>
        <v>3</v>
      </c>
      <c r="G80" s="60">
        <v>200834</v>
      </c>
      <c r="H80" s="60" t="s">
        <v>518</v>
      </c>
      <c r="I80" s="60" t="s">
        <v>73</v>
      </c>
      <c r="J80" s="60"/>
      <c r="K80" s="60" t="s">
        <v>8</v>
      </c>
      <c r="L80" s="325">
        <v>63</v>
      </c>
    </row>
    <row r="81" spans="1:12" ht="15" x14ac:dyDescent="0.25">
      <c r="A81">
        <f>COUNTIF($B$1:B81,'TABLA LM'!$D$6)</f>
        <v>0</v>
      </c>
      <c r="B81" s="60">
        <v>145573</v>
      </c>
      <c r="C81" s="60" t="s">
        <v>346</v>
      </c>
      <c r="D81" s="325">
        <v>19481</v>
      </c>
      <c r="E81" s="61"/>
      <c r="F81" s="439">
        <f>VLOOKUP($H81,LISTAS!$C$3:$D$35,2,0)</f>
        <v>4</v>
      </c>
      <c r="G81" s="60">
        <v>201456</v>
      </c>
      <c r="H81" s="60" t="s">
        <v>519</v>
      </c>
      <c r="I81" s="60" t="s">
        <v>22</v>
      </c>
      <c r="J81" s="60"/>
      <c r="K81" s="60" t="s">
        <v>8</v>
      </c>
      <c r="L81" s="325">
        <v>20065</v>
      </c>
    </row>
    <row r="82" spans="1:12" ht="15" x14ac:dyDescent="0.25">
      <c r="A82">
        <f>COUNTIF($B$1:B82,'TABLA LM'!$D$6)</f>
        <v>0</v>
      </c>
      <c r="B82" s="60">
        <v>145573</v>
      </c>
      <c r="C82" s="60" t="s">
        <v>346</v>
      </c>
      <c r="D82" s="325">
        <v>19481</v>
      </c>
      <c r="E82" s="61"/>
      <c r="F82" s="439">
        <f>VLOOKUP($H82,LISTAS!$C$3:$D$35,2,0)</f>
        <v>5</v>
      </c>
      <c r="G82" s="60">
        <v>203264</v>
      </c>
      <c r="H82" s="60" t="s">
        <v>520</v>
      </c>
      <c r="I82" s="60" t="s">
        <v>24</v>
      </c>
      <c r="J82" s="60"/>
      <c r="K82" s="60" t="s">
        <v>8</v>
      </c>
      <c r="L82" s="325">
        <v>20065</v>
      </c>
    </row>
    <row r="83" spans="1:12" ht="15" x14ac:dyDescent="0.25">
      <c r="A83">
        <f>COUNTIF($B$1:B83,'TABLA LM'!$D$6)</f>
        <v>0</v>
      </c>
      <c r="B83" s="60">
        <v>145573</v>
      </c>
      <c r="C83" s="60" t="s">
        <v>346</v>
      </c>
      <c r="D83" s="325">
        <v>19481</v>
      </c>
      <c r="E83" s="61"/>
      <c r="F83" s="439">
        <f>VLOOKUP($H83,LISTAS!$C$3:$D$35,2,0)</f>
        <v>6</v>
      </c>
      <c r="G83" s="60">
        <v>203265</v>
      </c>
      <c r="H83" s="60" t="s">
        <v>525</v>
      </c>
      <c r="I83" s="60" t="s">
        <v>23</v>
      </c>
      <c r="J83" s="60"/>
      <c r="K83" s="60" t="s">
        <v>8</v>
      </c>
      <c r="L83" s="325">
        <v>20065</v>
      </c>
    </row>
    <row r="84" spans="1:12" ht="15" x14ac:dyDescent="0.25">
      <c r="A84">
        <f>COUNTIF($B$1:B84,'TABLA LM'!$D$6)</f>
        <v>0</v>
      </c>
      <c r="B84" s="60">
        <v>145573</v>
      </c>
      <c r="C84" s="60" t="s">
        <v>346</v>
      </c>
      <c r="D84" s="325">
        <v>19481</v>
      </c>
      <c r="E84" s="61"/>
      <c r="F84" s="439">
        <f>VLOOKUP($H84,LISTAS!$C$3:$D$35,2,0)</f>
        <v>7</v>
      </c>
      <c r="G84" s="60">
        <v>212356</v>
      </c>
      <c r="H84" s="60" t="s">
        <v>521</v>
      </c>
      <c r="I84" s="60" t="s">
        <v>347</v>
      </c>
      <c r="J84" s="60"/>
      <c r="K84" s="60" t="s">
        <v>8</v>
      </c>
      <c r="L84" s="325">
        <v>20065</v>
      </c>
    </row>
    <row r="85" spans="1:12" ht="15" x14ac:dyDescent="0.25">
      <c r="A85">
        <f>COUNTIF($B$1:B85,'TABLA LM'!$D$6)</f>
        <v>0</v>
      </c>
      <c r="B85" s="60">
        <v>145573</v>
      </c>
      <c r="C85" s="60" t="s">
        <v>346</v>
      </c>
      <c r="D85" s="325">
        <v>19481</v>
      </c>
      <c r="E85" s="61"/>
      <c r="F85" s="439">
        <f>VLOOKUP($H85,LISTAS!$C$3:$D$35,2,0)</f>
        <v>8</v>
      </c>
      <c r="G85" s="60">
        <v>212357</v>
      </c>
      <c r="H85" s="60" t="s">
        <v>522</v>
      </c>
      <c r="I85" s="60" t="s">
        <v>348</v>
      </c>
      <c r="J85" s="60"/>
      <c r="K85" s="60" t="s">
        <v>8</v>
      </c>
      <c r="L85" s="325">
        <v>19870</v>
      </c>
    </row>
    <row r="86" spans="1:12" ht="15" x14ac:dyDescent="0.25">
      <c r="A86">
        <f>COUNTIF($B$1:B86,'TABLA LM'!$D$6)</f>
        <v>0</v>
      </c>
      <c r="B86" s="2">
        <v>130973</v>
      </c>
      <c r="C86" s="2" t="s">
        <v>371</v>
      </c>
      <c r="D86" s="326">
        <v>25</v>
      </c>
      <c r="E86" s="4"/>
      <c r="F86" s="440">
        <f>VLOOKUP($H86,LISTAS!$C$3:$D$35,2,0)</f>
        <v>19</v>
      </c>
      <c r="G86" s="2">
        <v>204337</v>
      </c>
      <c r="H86" s="2" t="s">
        <v>572</v>
      </c>
      <c r="I86" s="2" t="s">
        <v>458</v>
      </c>
      <c r="K86" s="2" t="s">
        <v>10</v>
      </c>
      <c r="L86" s="326">
        <v>25</v>
      </c>
    </row>
    <row r="87" spans="1:12" ht="15" x14ac:dyDescent="0.25">
      <c r="A87">
        <f>COUNTIF($B$1:B87,'TABLA LM'!$D$6)</f>
        <v>0</v>
      </c>
      <c r="B87" s="2">
        <v>132914</v>
      </c>
      <c r="C87" s="2" t="s">
        <v>185</v>
      </c>
      <c r="D87" s="326">
        <v>25</v>
      </c>
      <c r="E87" s="4"/>
      <c r="F87" s="440">
        <f>VLOOKUP($H87,LISTAS!$C$3:$D$35,2,0)</f>
        <v>19</v>
      </c>
      <c r="G87" s="2">
        <v>204337</v>
      </c>
      <c r="H87" s="2" t="s">
        <v>572</v>
      </c>
      <c r="I87" s="2" t="s">
        <v>458</v>
      </c>
      <c r="K87" s="2" t="s">
        <v>10</v>
      </c>
      <c r="L87" s="326">
        <v>25</v>
      </c>
    </row>
    <row r="88" spans="1:12" ht="15" x14ac:dyDescent="0.25">
      <c r="A88">
        <f>COUNTIF($B$1:B88,'TABLA LM'!$D$6)</f>
        <v>0</v>
      </c>
      <c r="B88" s="2">
        <v>132673</v>
      </c>
      <c r="C88" s="2" t="s">
        <v>236</v>
      </c>
      <c r="D88" s="326">
        <v>25</v>
      </c>
      <c r="E88" s="4"/>
      <c r="F88" s="440">
        <f>VLOOKUP($H88,LISTAS!$C$3:$D$35,2,0)</f>
        <v>19</v>
      </c>
      <c r="G88" s="2">
        <v>204337</v>
      </c>
      <c r="H88" s="2" t="s">
        <v>572</v>
      </c>
      <c r="I88" s="2" t="s">
        <v>458</v>
      </c>
      <c r="K88" s="2" t="s">
        <v>10</v>
      </c>
      <c r="L88" s="326">
        <v>25</v>
      </c>
    </row>
    <row r="89" spans="1:12" ht="15" x14ac:dyDescent="0.25">
      <c r="A89">
        <f>COUNTIF($B$1:B89,'TABLA LM'!$D$6)</f>
        <v>0</v>
      </c>
      <c r="B89" s="2">
        <v>133900</v>
      </c>
      <c r="C89" s="2" t="s">
        <v>329</v>
      </c>
      <c r="D89" s="326">
        <v>25</v>
      </c>
      <c r="E89" s="4"/>
      <c r="F89" s="440">
        <f>VLOOKUP($H89,LISTAS!$C$3:$D$35,2,0)</f>
        <v>19</v>
      </c>
      <c r="G89" s="2">
        <v>204337</v>
      </c>
      <c r="H89" s="2" t="s">
        <v>572</v>
      </c>
      <c r="I89" s="2" t="s">
        <v>458</v>
      </c>
      <c r="K89" s="2" t="s">
        <v>10</v>
      </c>
      <c r="L89" s="326">
        <v>25</v>
      </c>
    </row>
    <row r="90" spans="1:12" ht="15" x14ac:dyDescent="0.25">
      <c r="A90">
        <f>COUNTIF($B$1:B90,'TABLA LM'!$D$6)</f>
        <v>0</v>
      </c>
      <c r="B90" s="2">
        <v>133900</v>
      </c>
      <c r="C90" s="2" t="s">
        <v>329</v>
      </c>
      <c r="D90" s="326">
        <v>25</v>
      </c>
      <c r="E90" s="4"/>
      <c r="F90" s="440">
        <f>VLOOKUP($H90,LISTAS!$C$3:$D$35,2,0)</f>
        <v>19</v>
      </c>
      <c r="G90" s="2">
        <v>204337</v>
      </c>
      <c r="H90" s="2" t="s">
        <v>572</v>
      </c>
      <c r="I90" s="2" t="s">
        <v>458</v>
      </c>
      <c r="K90" s="2" t="s">
        <v>10</v>
      </c>
      <c r="L90" s="326">
        <v>0.3</v>
      </c>
    </row>
    <row r="91" spans="1:12" ht="15" x14ac:dyDescent="0.25">
      <c r="A91">
        <f>COUNTIF($B$1:B91,'TABLA LM'!$D$6)</f>
        <v>0</v>
      </c>
      <c r="B91" s="2">
        <v>133485</v>
      </c>
      <c r="C91" s="2" t="s">
        <v>171</v>
      </c>
      <c r="D91" s="326">
        <v>25</v>
      </c>
      <c r="E91" s="4"/>
      <c r="F91" s="440">
        <f>VLOOKUP($H91,LISTAS!$C$3:$D$35,2,0)</f>
        <v>19</v>
      </c>
      <c r="G91" s="2">
        <v>204337</v>
      </c>
      <c r="H91" s="2" t="s">
        <v>572</v>
      </c>
      <c r="I91" s="2" t="s">
        <v>458</v>
      </c>
      <c r="K91" s="2" t="s">
        <v>10</v>
      </c>
      <c r="L91" s="326">
        <v>25</v>
      </c>
    </row>
    <row r="92" spans="1:12" ht="15" x14ac:dyDescent="0.25">
      <c r="A92">
        <f>COUNTIF($B$1:B92,'TABLA LM'!$D$6)</f>
        <v>0</v>
      </c>
      <c r="B92" s="2">
        <v>133485</v>
      </c>
      <c r="C92" s="2" t="s">
        <v>171</v>
      </c>
      <c r="D92" s="326">
        <v>25</v>
      </c>
      <c r="E92" s="4"/>
      <c r="F92" s="440">
        <f>VLOOKUP($H92,LISTAS!$C$3:$D$35,2,0)</f>
        <v>19</v>
      </c>
      <c r="G92" s="2">
        <v>204337</v>
      </c>
      <c r="H92" s="2" t="s">
        <v>572</v>
      </c>
      <c r="I92" s="2" t="s">
        <v>458</v>
      </c>
      <c r="K92" s="2" t="s">
        <v>10</v>
      </c>
      <c r="L92" s="326">
        <v>0.3</v>
      </c>
    </row>
    <row r="93" spans="1:12" ht="15" x14ac:dyDescent="0.25">
      <c r="A93">
        <f>COUNTIF($B$1:B93,'TABLA LM'!$D$6)</f>
        <v>0</v>
      </c>
      <c r="B93" s="2">
        <v>132006</v>
      </c>
      <c r="C93" s="2" t="s">
        <v>181</v>
      </c>
      <c r="D93" s="326">
        <v>25</v>
      </c>
      <c r="E93" s="4"/>
      <c r="F93" s="440">
        <f>VLOOKUP($H93,LISTAS!$C$3:$D$35,2,0)</f>
        <v>19</v>
      </c>
      <c r="G93" s="2">
        <v>204337</v>
      </c>
      <c r="H93" s="2" t="s">
        <v>572</v>
      </c>
      <c r="I93" s="2" t="s">
        <v>458</v>
      </c>
      <c r="K93" s="2" t="s">
        <v>10</v>
      </c>
      <c r="L93" s="326">
        <v>25</v>
      </c>
    </row>
    <row r="94" spans="1:12" ht="15" x14ac:dyDescent="0.25">
      <c r="A94">
        <f>COUNTIF($B$1:B94,'TABLA LM'!$D$6)</f>
        <v>0</v>
      </c>
      <c r="B94" s="2">
        <v>132674</v>
      </c>
      <c r="C94" s="2" t="s">
        <v>231</v>
      </c>
      <c r="D94" s="326">
        <v>25</v>
      </c>
      <c r="E94" s="4"/>
      <c r="F94" s="440">
        <f>VLOOKUP($H94,LISTAS!$C$3:$D$35,2,0)</f>
        <v>19</v>
      </c>
      <c r="G94" s="2">
        <v>204337</v>
      </c>
      <c r="H94" s="2" t="s">
        <v>572</v>
      </c>
      <c r="I94" s="2" t="s">
        <v>458</v>
      </c>
      <c r="K94" s="2" t="s">
        <v>10</v>
      </c>
      <c r="L94" s="326">
        <v>25</v>
      </c>
    </row>
    <row r="95" spans="1:12" ht="15" x14ac:dyDescent="0.25">
      <c r="A95">
        <f>COUNTIF($B$1:B95,'TABLA LM'!$D$6)</f>
        <v>0</v>
      </c>
      <c r="B95" s="2">
        <v>133302</v>
      </c>
      <c r="C95" s="2" t="s">
        <v>312</v>
      </c>
      <c r="D95" s="326">
        <v>25</v>
      </c>
      <c r="E95" s="4"/>
      <c r="F95" s="440">
        <f>VLOOKUP($H95,LISTAS!$C$3:$D$35,2,0)</f>
        <v>19</v>
      </c>
      <c r="G95" s="2">
        <v>204337</v>
      </c>
      <c r="H95" s="2" t="s">
        <v>572</v>
      </c>
      <c r="I95" s="2" t="s">
        <v>458</v>
      </c>
      <c r="K95" s="2" t="s">
        <v>10</v>
      </c>
      <c r="L95" s="326">
        <v>25</v>
      </c>
    </row>
    <row r="96" spans="1:12" ht="15" x14ac:dyDescent="0.25">
      <c r="A96">
        <f>COUNTIF($B$1:B96,'TABLA LM'!$D$6)</f>
        <v>0</v>
      </c>
      <c r="B96" s="2">
        <v>133302</v>
      </c>
      <c r="C96" s="2" t="s">
        <v>312</v>
      </c>
      <c r="D96" s="326">
        <v>25</v>
      </c>
      <c r="E96" s="4"/>
      <c r="F96" s="440">
        <f>VLOOKUP($H96,LISTAS!$C$3:$D$35,2,0)</f>
        <v>19</v>
      </c>
      <c r="G96" s="2">
        <v>204337</v>
      </c>
      <c r="H96" s="2" t="s">
        <v>572</v>
      </c>
      <c r="I96" s="2" t="s">
        <v>458</v>
      </c>
      <c r="K96" s="2" t="s">
        <v>10</v>
      </c>
      <c r="L96" s="326">
        <v>0.3</v>
      </c>
    </row>
    <row r="97" spans="1:12" ht="15" x14ac:dyDescent="0.25">
      <c r="A97">
        <f>COUNTIF($B$1:B97,'TABLA LM'!$D$6)</f>
        <v>0</v>
      </c>
      <c r="B97" s="2">
        <v>133684</v>
      </c>
      <c r="C97" s="2" t="s">
        <v>364</v>
      </c>
      <c r="D97" s="326">
        <v>25</v>
      </c>
      <c r="E97" s="4"/>
      <c r="F97" s="440">
        <f>VLOOKUP($H97,LISTAS!$C$3:$D$35,2,0)</f>
        <v>19</v>
      </c>
      <c r="G97" s="2">
        <v>204337</v>
      </c>
      <c r="H97" s="2" t="s">
        <v>572</v>
      </c>
      <c r="I97" s="2" t="s">
        <v>458</v>
      </c>
      <c r="K97" s="2" t="s">
        <v>10</v>
      </c>
      <c r="L97" s="326">
        <v>25</v>
      </c>
    </row>
    <row r="98" spans="1:12" ht="15" x14ac:dyDescent="0.25">
      <c r="A98">
        <f>COUNTIF($B$1:B98,'TABLA LM'!$D$6)</f>
        <v>0</v>
      </c>
      <c r="B98" s="2">
        <v>133684</v>
      </c>
      <c r="C98" s="2" t="s">
        <v>364</v>
      </c>
      <c r="D98" s="326">
        <v>25</v>
      </c>
      <c r="E98" s="4"/>
      <c r="F98" s="440">
        <f>VLOOKUP($H98,LISTAS!$C$3:$D$35,2,0)</f>
        <v>19</v>
      </c>
      <c r="G98" s="2">
        <v>204337</v>
      </c>
      <c r="H98" s="2" t="s">
        <v>572</v>
      </c>
      <c r="I98" s="2" t="s">
        <v>458</v>
      </c>
      <c r="K98" s="2" t="s">
        <v>10</v>
      </c>
      <c r="L98" s="326">
        <v>0.3</v>
      </c>
    </row>
    <row r="99" spans="1:12" ht="15" x14ac:dyDescent="0.25">
      <c r="A99">
        <f>COUNTIF($B$1:B99,'TABLA LM'!$D$6)</f>
        <v>0</v>
      </c>
      <c r="B99" s="2">
        <v>133630</v>
      </c>
      <c r="C99" s="2" t="s">
        <v>460</v>
      </c>
      <c r="D99" s="326">
        <v>25</v>
      </c>
      <c r="E99" s="4"/>
      <c r="F99" s="440">
        <f>VLOOKUP($H99,LISTAS!$C$3:$D$35,2,0)</f>
        <v>19</v>
      </c>
      <c r="G99" s="2">
        <v>204337</v>
      </c>
      <c r="H99" s="2" t="s">
        <v>572</v>
      </c>
      <c r="I99" s="2" t="s">
        <v>458</v>
      </c>
      <c r="K99" s="2" t="s">
        <v>10</v>
      </c>
      <c r="L99" s="326">
        <v>25</v>
      </c>
    </row>
    <row r="100" spans="1:12" ht="15" x14ac:dyDescent="0.25">
      <c r="A100">
        <f>COUNTIF($B$1:B100,'TABLA LM'!$D$6)</f>
        <v>0</v>
      </c>
      <c r="B100" s="2">
        <v>133630</v>
      </c>
      <c r="C100" s="2" t="s">
        <v>460</v>
      </c>
      <c r="D100" s="326">
        <v>25</v>
      </c>
      <c r="E100" s="4"/>
      <c r="F100" s="440">
        <f>VLOOKUP($H100,LISTAS!$C$3:$D$35,2,0)</f>
        <v>19</v>
      </c>
      <c r="G100" s="2">
        <v>204337</v>
      </c>
      <c r="H100" s="2" t="s">
        <v>572</v>
      </c>
      <c r="I100" s="2" t="s">
        <v>458</v>
      </c>
      <c r="K100" s="2" t="s">
        <v>10</v>
      </c>
      <c r="L100" s="326">
        <v>0.3</v>
      </c>
    </row>
    <row r="101" spans="1:12" ht="15" x14ac:dyDescent="0.25">
      <c r="A101">
        <f>COUNTIF($B$1:B101,'TABLA LM'!$D$6)</f>
        <v>0</v>
      </c>
      <c r="B101" s="2">
        <v>133635</v>
      </c>
      <c r="C101" s="2" t="s">
        <v>459</v>
      </c>
      <c r="D101" s="326">
        <v>25</v>
      </c>
      <c r="E101" s="4"/>
      <c r="F101" s="440">
        <f>VLOOKUP($H101,LISTAS!$C$3:$D$35,2,0)</f>
        <v>19</v>
      </c>
      <c r="G101" s="2">
        <v>204337</v>
      </c>
      <c r="H101" s="2" t="s">
        <v>572</v>
      </c>
      <c r="I101" s="2" t="s">
        <v>458</v>
      </c>
      <c r="K101" s="2" t="s">
        <v>10</v>
      </c>
      <c r="L101" s="326">
        <v>25</v>
      </c>
    </row>
    <row r="102" spans="1:12" ht="15" x14ac:dyDescent="0.25">
      <c r="A102">
        <f>COUNTIF($B$1:B102,'TABLA LM'!$D$6)</f>
        <v>0</v>
      </c>
      <c r="B102" s="2">
        <v>133635</v>
      </c>
      <c r="C102" s="2" t="s">
        <v>459</v>
      </c>
      <c r="D102" s="326">
        <v>25</v>
      </c>
      <c r="E102" s="4"/>
      <c r="F102" s="440">
        <f>VLOOKUP($H102,LISTAS!$C$3:$D$35,2,0)</f>
        <v>19</v>
      </c>
      <c r="G102" s="2">
        <v>204337</v>
      </c>
      <c r="H102" s="2" t="s">
        <v>572</v>
      </c>
      <c r="I102" s="2" t="s">
        <v>458</v>
      </c>
      <c r="K102" s="2" t="s">
        <v>10</v>
      </c>
      <c r="L102" s="326">
        <v>0.3</v>
      </c>
    </row>
    <row r="103" spans="1:12" ht="15" x14ac:dyDescent="0.25">
      <c r="A103">
        <f>COUNTIF($B$1:B103,'TABLA LM'!$D$6)</f>
        <v>0</v>
      </c>
      <c r="B103" s="2">
        <v>133635</v>
      </c>
      <c r="C103" s="2" t="s">
        <v>459</v>
      </c>
      <c r="D103" s="326">
        <v>25</v>
      </c>
      <c r="E103" s="4"/>
      <c r="F103" s="440">
        <f>VLOOKUP($H103,LISTAS!$C$3:$D$35,2,0)</f>
        <v>19</v>
      </c>
      <c r="G103" s="2">
        <v>204337</v>
      </c>
      <c r="H103" s="2" t="s">
        <v>572</v>
      </c>
      <c r="I103" s="2" t="s">
        <v>458</v>
      </c>
      <c r="K103" s="2" t="s">
        <v>10</v>
      </c>
      <c r="L103" s="326">
        <v>25</v>
      </c>
    </row>
    <row r="104" spans="1:12" ht="15" x14ac:dyDescent="0.25">
      <c r="A104">
        <f>COUNTIF($B$1:B104,'TABLA LM'!$D$6)</f>
        <v>0</v>
      </c>
      <c r="B104" s="2">
        <v>133635</v>
      </c>
      <c r="C104" s="2" t="s">
        <v>459</v>
      </c>
      <c r="D104" s="326">
        <v>25</v>
      </c>
      <c r="E104" s="4"/>
      <c r="F104" s="440">
        <f>VLOOKUP($H104,LISTAS!$C$3:$D$35,2,0)</f>
        <v>19</v>
      </c>
      <c r="G104" s="2">
        <v>204337</v>
      </c>
      <c r="H104" s="2" t="s">
        <v>572</v>
      </c>
      <c r="I104" s="2" t="s">
        <v>458</v>
      </c>
      <c r="K104" s="2" t="s">
        <v>10</v>
      </c>
      <c r="L104" s="326">
        <v>0.3</v>
      </c>
    </row>
    <row r="105" spans="1:12" ht="15" x14ac:dyDescent="0.25">
      <c r="A105">
        <f>COUNTIF($B$1:B105,'TABLA LM'!$D$6)</f>
        <v>0</v>
      </c>
      <c r="B105" s="2">
        <v>131938</v>
      </c>
      <c r="C105" s="2" t="s">
        <v>249</v>
      </c>
      <c r="D105" s="326">
        <v>25</v>
      </c>
      <c r="E105" s="4"/>
      <c r="F105" s="440">
        <f>VLOOKUP($H105,LISTAS!$C$3:$D$35,2,0)</f>
        <v>19</v>
      </c>
      <c r="G105" s="2">
        <v>204337</v>
      </c>
      <c r="H105" s="2" t="s">
        <v>572</v>
      </c>
      <c r="I105" s="2" t="s">
        <v>458</v>
      </c>
      <c r="K105" s="2" t="s">
        <v>10</v>
      </c>
      <c r="L105" s="326">
        <v>25</v>
      </c>
    </row>
    <row r="106" spans="1:12" ht="15" x14ac:dyDescent="0.25">
      <c r="A106">
        <f>COUNTIF($B$1:B106,'TABLA LM'!$D$6)</f>
        <v>0</v>
      </c>
      <c r="B106" s="2">
        <v>131694</v>
      </c>
      <c r="C106" s="2" t="s">
        <v>151</v>
      </c>
      <c r="D106" s="326">
        <v>25</v>
      </c>
      <c r="E106" s="4"/>
      <c r="F106" s="440">
        <f>VLOOKUP($H106,LISTAS!$C$3:$D$35,2,0)</f>
        <v>19</v>
      </c>
      <c r="G106" s="2">
        <v>204337</v>
      </c>
      <c r="H106" s="2" t="s">
        <v>572</v>
      </c>
      <c r="I106" s="2" t="s">
        <v>458</v>
      </c>
      <c r="K106" s="2" t="s">
        <v>10</v>
      </c>
      <c r="L106" s="326">
        <v>25</v>
      </c>
    </row>
    <row r="107" spans="1:12" ht="15" x14ac:dyDescent="0.25">
      <c r="A107">
        <f>COUNTIF($B$1:B107,'TABLA LM'!$D$6)</f>
        <v>0</v>
      </c>
      <c r="B107" s="2">
        <v>131694</v>
      </c>
      <c r="C107" s="2" t="s">
        <v>151</v>
      </c>
      <c r="D107" s="326">
        <v>25</v>
      </c>
      <c r="E107" s="4"/>
      <c r="F107" s="440">
        <f>VLOOKUP($H107,LISTAS!$C$3:$D$35,2,0)</f>
        <v>19</v>
      </c>
      <c r="G107" s="2">
        <v>204337</v>
      </c>
      <c r="H107" s="2" t="s">
        <v>572</v>
      </c>
      <c r="I107" s="2" t="s">
        <v>458</v>
      </c>
      <c r="K107" s="2" t="s">
        <v>10</v>
      </c>
      <c r="L107" s="326">
        <v>25</v>
      </c>
    </row>
    <row r="108" spans="1:12" ht="15" x14ac:dyDescent="0.25">
      <c r="A108">
        <f>COUNTIF($B$1:B108,'TABLA LM'!$D$6)</f>
        <v>1</v>
      </c>
      <c r="B108" s="62">
        <v>141389</v>
      </c>
      <c r="C108" s="62" t="s">
        <v>96</v>
      </c>
      <c r="D108" s="327">
        <v>13072</v>
      </c>
      <c r="E108" s="63"/>
      <c r="F108" s="441">
        <f>VLOOKUP($H108,LISTAS!$C$3:$D$35,2,0)</f>
        <v>1</v>
      </c>
      <c r="G108" s="62">
        <v>130358</v>
      </c>
      <c r="H108" s="62" t="s">
        <v>531</v>
      </c>
      <c r="I108" s="62" t="s">
        <v>97</v>
      </c>
      <c r="J108" s="62">
        <v>30</v>
      </c>
      <c r="K108" s="62" t="s">
        <v>10</v>
      </c>
      <c r="L108" s="327">
        <v>399.99</v>
      </c>
    </row>
    <row r="109" spans="1:12" ht="15" x14ac:dyDescent="0.25">
      <c r="A109">
        <f>COUNTIF($B$1:B109,'TABLA LM'!$D$6)</f>
        <v>2</v>
      </c>
      <c r="B109" s="62">
        <v>141389</v>
      </c>
      <c r="C109" s="62" t="s">
        <v>96</v>
      </c>
      <c r="D109" s="327">
        <v>13072</v>
      </c>
      <c r="E109" s="63"/>
      <c r="F109" s="441">
        <f>VLOOKUP($H109,LISTAS!$C$3:$D$35,2,0)</f>
        <v>2</v>
      </c>
      <c r="G109" s="62">
        <v>181096</v>
      </c>
      <c r="H109" s="62" t="s">
        <v>526</v>
      </c>
      <c r="I109" s="62" t="s">
        <v>541</v>
      </c>
      <c r="J109" s="62">
        <v>30</v>
      </c>
      <c r="K109" s="62" t="s">
        <v>8</v>
      </c>
      <c r="L109" s="327">
        <v>13072</v>
      </c>
    </row>
    <row r="110" spans="1:12" ht="15" x14ac:dyDescent="0.25">
      <c r="A110">
        <f>COUNTIF($B$1:B110,'TABLA LM'!$D$6)</f>
        <v>3</v>
      </c>
      <c r="B110" s="62">
        <v>141389</v>
      </c>
      <c r="C110" s="62" t="s">
        <v>96</v>
      </c>
      <c r="D110" s="327">
        <v>13072</v>
      </c>
      <c r="E110" s="63"/>
      <c r="F110" s="441">
        <f>VLOOKUP($H110,LISTAS!$C$3:$D$35,2,0)</f>
        <v>3</v>
      </c>
      <c r="G110" s="62">
        <v>200841</v>
      </c>
      <c r="H110" s="62" t="s">
        <v>518</v>
      </c>
      <c r="I110" s="62" t="s">
        <v>79</v>
      </c>
      <c r="J110" s="62"/>
      <c r="K110" s="62" t="s">
        <v>8</v>
      </c>
      <c r="L110" s="327">
        <v>59</v>
      </c>
    </row>
    <row r="111" spans="1:12" ht="15" x14ac:dyDescent="0.25">
      <c r="A111">
        <f>COUNTIF($B$1:B111,'TABLA LM'!$D$6)</f>
        <v>4</v>
      </c>
      <c r="B111" s="62">
        <v>141389</v>
      </c>
      <c r="C111" s="62" t="s">
        <v>96</v>
      </c>
      <c r="D111" s="327">
        <v>13072</v>
      </c>
      <c r="E111" s="63"/>
      <c r="F111" s="441">
        <f>VLOOKUP($H111,LISTAS!$C$3:$D$35,2,0)</f>
        <v>7</v>
      </c>
      <c r="G111" s="62">
        <v>201571</v>
      </c>
      <c r="H111" s="62" t="s">
        <v>521</v>
      </c>
      <c r="I111" s="62" t="s">
        <v>98</v>
      </c>
      <c r="J111" s="62"/>
      <c r="K111" s="62" t="s">
        <v>8</v>
      </c>
      <c r="L111" s="327">
        <v>13333</v>
      </c>
    </row>
    <row r="112" spans="1:12" ht="15" x14ac:dyDescent="0.25">
      <c r="A112">
        <f>COUNTIF($B$1:B112,'TABLA LM'!$D$6)</f>
        <v>5</v>
      </c>
      <c r="B112" s="62">
        <v>141389</v>
      </c>
      <c r="C112" s="62" t="s">
        <v>96</v>
      </c>
      <c r="D112" s="327">
        <v>13072</v>
      </c>
      <c r="E112" s="63"/>
      <c r="F112" s="441">
        <f>VLOOKUP($H112,LISTAS!$C$3:$D$35,2,0)</f>
        <v>11</v>
      </c>
      <c r="G112" s="62">
        <v>201615</v>
      </c>
      <c r="H112" s="62" t="s">
        <v>527</v>
      </c>
      <c r="I112" s="62" t="s">
        <v>488</v>
      </c>
      <c r="J112" s="62"/>
      <c r="K112" s="62" t="s">
        <v>8</v>
      </c>
      <c r="L112" s="327">
        <v>13333</v>
      </c>
    </row>
    <row r="113" spans="1:12" ht="15" x14ac:dyDescent="0.25">
      <c r="A113">
        <f>COUNTIF($B$1:B113,'TABLA LM'!$D$6)</f>
        <v>5</v>
      </c>
      <c r="B113" s="64">
        <v>141927</v>
      </c>
      <c r="C113" s="64" t="s">
        <v>111</v>
      </c>
      <c r="D113" s="328">
        <v>38835</v>
      </c>
      <c r="E113" s="65"/>
      <c r="F113" s="442">
        <f>VLOOKUP($H113,LISTAS!$C$3:$D$35,2,0)</f>
        <v>1</v>
      </c>
      <c r="G113" s="64">
        <v>130358</v>
      </c>
      <c r="H113" s="64" t="s">
        <v>531</v>
      </c>
      <c r="I113" s="64" t="s">
        <v>97</v>
      </c>
      <c r="J113" s="64">
        <v>5</v>
      </c>
      <c r="K113" s="64" t="s">
        <v>10</v>
      </c>
      <c r="L113" s="328">
        <v>200.001</v>
      </c>
    </row>
    <row r="114" spans="1:12" ht="15" x14ac:dyDescent="0.25">
      <c r="A114">
        <f>COUNTIF($B$1:B114,'TABLA LM'!$D$6)</f>
        <v>5</v>
      </c>
      <c r="B114" s="64">
        <v>141927</v>
      </c>
      <c r="C114" s="64" t="s">
        <v>111</v>
      </c>
      <c r="D114" s="328">
        <v>38835</v>
      </c>
      <c r="E114" s="65"/>
      <c r="F114" s="442">
        <f>VLOOKUP($H114,LISTAS!$C$3:$D$35,2,0)</f>
        <v>2</v>
      </c>
      <c r="G114" s="64">
        <v>180246</v>
      </c>
      <c r="H114" s="64" t="s">
        <v>526</v>
      </c>
      <c r="I114" s="64" t="s">
        <v>542</v>
      </c>
      <c r="J114" s="64">
        <v>5</v>
      </c>
      <c r="K114" s="64" t="s">
        <v>8</v>
      </c>
      <c r="L114" s="328">
        <v>38835</v>
      </c>
    </row>
    <row r="115" spans="1:12" ht="15" x14ac:dyDescent="0.25">
      <c r="A115">
        <f>COUNTIF($B$1:B115,'TABLA LM'!$D$6)</f>
        <v>5</v>
      </c>
      <c r="B115" s="64">
        <v>141927</v>
      </c>
      <c r="C115" s="64" t="s">
        <v>111</v>
      </c>
      <c r="D115" s="328">
        <v>38835</v>
      </c>
      <c r="E115" s="65"/>
      <c r="F115" s="442">
        <f>VLOOKUP($H115,LISTAS!$C$3:$D$35,2,0)</f>
        <v>3</v>
      </c>
      <c r="G115" s="64">
        <v>200833</v>
      </c>
      <c r="H115" s="64" t="s">
        <v>518</v>
      </c>
      <c r="I115" s="64" t="s">
        <v>27</v>
      </c>
      <c r="J115" s="64"/>
      <c r="K115" s="64" t="s">
        <v>8</v>
      </c>
      <c r="L115" s="328">
        <v>83</v>
      </c>
    </row>
    <row r="116" spans="1:12" ht="15" x14ac:dyDescent="0.25">
      <c r="A116">
        <f>COUNTIF($B$1:B116,'TABLA LM'!$D$6)</f>
        <v>5</v>
      </c>
      <c r="B116" s="64">
        <v>141927</v>
      </c>
      <c r="C116" s="64" t="s">
        <v>111</v>
      </c>
      <c r="D116" s="328">
        <v>38835</v>
      </c>
      <c r="E116" s="65"/>
      <c r="F116" s="442">
        <f>VLOOKUP($H116,LISTAS!$C$3:$D$35,2,0)</f>
        <v>20</v>
      </c>
      <c r="G116" s="64">
        <v>200864</v>
      </c>
      <c r="H116" s="64" t="s">
        <v>573</v>
      </c>
      <c r="I116" s="64" t="s">
        <v>110</v>
      </c>
      <c r="J116" s="64"/>
      <c r="K116" s="64" t="s">
        <v>8</v>
      </c>
      <c r="L116" s="328">
        <v>166</v>
      </c>
    </row>
    <row r="117" spans="1:12" ht="15" x14ac:dyDescent="0.25">
      <c r="A117">
        <f>COUNTIF($B$1:B117,'TABLA LM'!$D$6)</f>
        <v>5</v>
      </c>
      <c r="B117" s="64">
        <v>141927</v>
      </c>
      <c r="C117" s="64" t="s">
        <v>111</v>
      </c>
      <c r="D117" s="328">
        <v>38835</v>
      </c>
      <c r="E117" s="65"/>
      <c r="F117" s="442">
        <f>VLOOKUP($H117,LISTAS!$C$3:$D$35,2,0)</f>
        <v>21</v>
      </c>
      <c r="G117" s="64">
        <v>200866</v>
      </c>
      <c r="H117" s="64" t="s">
        <v>574</v>
      </c>
      <c r="I117" s="64" t="s">
        <v>35</v>
      </c>
      <c r="J117" s="64"/>
      <c r="K117" s="64" t="s">
        <v>8</v>
      </c>
      <c r="L117" s="328">
        <v>83</v>
      </c>
    </row>
    <row r="118" spans="1:12" ht="15" x14ac:dyDescent="0.25">
      <c r="A118">
        <f>COUNTIF($B$1:B118,'TABLA LM'!$D$6)</f>
        <v>5</v>
      </c>
      <c r="B118" s="64">
        <v>141927</v>
      </c>
      <c r="C118" s="64" t="s">
        <v>111</v>
      </c>
      <c r="D118" s="328">
        <v>38835</v>
      </c>
      <c r="E118" s="65"/>
      <c r="F118" s="442">
        <f>VLOOKUP($H118,LISTAS!$C$3:$D$35,2,0)</f>
        <v>11</v>
      </c>
      <c r="G118" s="64">
        <v>202712</v>
      </c>
      <c r="H118" s="64" t="s">
        <v>527</v>
      </c>
      <c r="I118" s="64" t="s">
        <v>489</v>
      </c>
      <c r="J118" s="64"/>
      <c r="K118" s="64" t="s">
        <v>8</v>
      </c>
      <c r="L118" s="328">
        <v>40000</v>
      </c>
    </row>
    <row r="119" spans="1:12" ht="15" x14ac:dyDescent="0.25">
      <c r="A119">
        <f>COUNTIF($B$1:B119,'TABLA LM'!$D$6)</f>
        <v>5</v>
      </c>
      <c r="B119" s="66">
        <v>142573</v>
      </c>
      <c r="C119" s="66" t="s">
        <v>355</v>
      </c>
      <c r="D119" s="329">
        <v>1000</v>
      </c>
      <c r="E119" s="67"/>
      <c r="F119" s="443">
        <f>VLOOKUP($H119,LISTAS!$C$3:$D$35,2,0)</f>
        <v>1</v>
      </c>
      <c r="G119" s="66">
        <v>132032</v>
      </c>
      <c r="H119" s="66" t="s">
        <v>531</v>
      </c>
      <c r="I119" s="66" t="s">
        <v>356</v>
      </c>
      <c r="J119" s="66">
        <v>2</v>
      </c>
      <c r="K119" s="66" t="s">
        <v>351</v>
      </c>
      <c r="L119" s="329">
        <v>2000</v>
      </c>
    </row>
    <row r="120" spans="1:12" ht="15" x14ac:dyDescent="0.25">
      <c r="A120">
        <f>COUNTIF($B$1:B120,'TABLA LM'!$D$6)</f>
        <v>5</v>
      </c>
      <c r="B120" s="66">
        <v>142573</v>
      </c>
      <c r="C120" s="66" t="s">
        <v>355</v>
      </c>
      <c r="D120" s="329">
        <v>1000</v>
      </c>
      <c r="E120" s="67"/>
      <c r="F120" s="443">
        <f>VLOOKUP($H120,LISTAS!$C$3:$D$35,2,0)</f>
        <v>3</v>
      </c>
      <c r="G120" s="66">
        <v>10000763</v>
      </c>
      <c r="H120" s="66" t="s">
        <v>518</v>
      </c>
      <c r="I120" s="66" t="s">
        <v>482</v>
      </c>
      <c r="J120" s="66"/>
      <c r="K120" s="66" t="s">
        <v>8</v>
      </c>
      <c r="L120" s="329">
        <v>1.4</v>
      </c>
    </row>
    <row r="121" spans="1:12" ht="15" x14ac:dyDescent="0.25">
      <c r="A121">
        <f>COUNTIF($B$1:B121,'TABLA LM'!$D$6)</f>
        <v>5</v>
      </c>
      <c r="B121" s="66">
        <v>142573</v>
      </c>
      <c r="C121" s="66" t="s">
        <v>355</v>
      </c>
      <c r="D121" s="329">
        <v>1000</v>
      </c>
      <c r="E121" s="67"/>
      <c r="F121" s="443">
        <f>VLOOKUP($H121,LISTAS!$C$3:$D$35,2,0)</f>
        <v>7</v>
      </c>
      <c r="G121" s="66">
        <v>10000667</v>
      </c>
      <c r="H121" s="66" t="s">
        <v>521</v>
      </c>
      <c r="I121" s="66" t="s">
        <v>359</v>
      </c>
      <c r="J121" s="66"/>
      <c r="K121" s="66" t="s">
        <v>8</v>
      </c>
      <c r="L121" s="329">
        <v>1020</v>
      </c>
    </row>
    <row r="122" spans="1:12" ht="15" x14ac:dyDescent="0.25">
      <c r="A122">
        <f>COUNTIF($B$1:B122,'TABLA LM'!$D$6)</f>
        <v>5</v>
      </c>
      <c r="B122" s="66">
        <v>142573</v>
      </c>
      <c r="C122" s="66" t="s">
        <v>355</v>
      </c>
      <c r="D122" s="329">
        <v>1000</v>
      </c>
      <c r="E122" s="67"/>
      <c r="F122" s="443">
        <f>VLOOKUP($H122,LISTAS!$C$3:$D$36,2,0)</f>
        <v>18</v>
      </c>
      <c r="G122" s="66">
        <v>205127</v>
      </c>
      <c r="H122" s="66" t="s">
        <v>523</v>
      </c>
      <c r="I122" s="66" t="s">
        <v>358</v>
      </c>
      <c r="J122" s="66"/>
      <c r="K122" s="66" t="s">
        <v>10</v>
      </c>
      <c r="L122" s="329">
        <v>1.3</v>
      </c>
    </row>
    <row r="123" spans="1:12" ht="15" x14ac:dyDescent="0.25">
      <c r="A123">
        <f>COUNTIF($B$1:B123,'TABLA LM'!$D$6)</f>
        <v>5</v>
      </c>
      <c r="B123" s="66">
        <v>142573</v>
      </c>
      <c r="C123" s="66" t="s">
        <v>355</v>
      </c>
      <c r="D123" s="329">
        <v>1000</v>
      </c>
      <c r="E123" s="67"/>
      <c r="F123" s="443" t="str">
        <f>VLOOKUP($H123,LISTAS!$C$3:$D$36,2,0)</f>
        <v>x</v>
      </c>
      <c r="G123" s="66">
        <v>10000669</v>
      </c>
      <c r="H123" s="66" t="s">
        <v>569</v>
      </c>
      <c r="I123" s="66" t="s">
        <v>357</v>
      </c>
      <c r="J123" s="66"/>
      <c r="K123" s="66" t="s">
        <v>10</v>
      </c>
      <c r="L123" s="329">
        <v>0.23</v>
      </c>
    </row>
    <row r="124" spans="1:12" ht="15" x14ac:dyDescent="0.25">
      <c r="A124">
        <f>COUNTIF($B$1:B124,'TABLA LM'!$D$6)</f>
        <v>5</v>
      </c>
      <c r="B124" s="48">
        <v>140688</v>
      </c>
      <c r="C124" s="48" t="s">
        <v>349</v>
      </c>
      <c r="D124" s="330">
        <v>1000</v>
      </c>
      <c r="E124" s="49"/>
      <c r="F124" s="443">
        <f>VLOOKUP($H124,LISTAS!$C$3:$D$36,2,0)</f>
        <v>1</v>
      </c>
      <c r="G124" s="48">
        <v>132041</v>
      </c>
      <c r="H124" s="48" t="s">
        <v>531</v>
      </c>
      <c r="I124" s="48" t="s">
        <v>350</v>
      </c>
      <c r="J124" s="48">
        <v>12</v>
      </c>
      <c r="K124" s="48" t="s">
        <v>351</v>
      </c>
      <c r="L124" s="330">
        <v>10000</v>
      </c>
    </row>
    <row r="125" spans="1:12" ht="15" x14ac:dyDescent="0.25">
      <c r="A125">
        <f>COUNTIF($B$1:B125,'TABLA LM'!$D$6)</f>
        <v>5</v>
      </c>
      <c r="B125" s="48">
        <v>140688</v>
      </c>
      <c r="C125" s="48" t="s">
        <v>349</v>
      </c>
      <c r="D125" s="330">
        <v>1000</v>
      </c>
      <c r="E125" s="49"/>
      <c r="F125" s="443">
        <f>VLOOKUP($H125,LISTAS!$C$3:$D$36,2,0)</f>
        <v>3</v>
      </c>
      <c r="G125" s="48">
        <v>10000764</v>
      </c>
      <c r="H125" s="48" t="s">
        <v>518</v>
      </c>
      <c r="I125" s="48" t="s">
        <v>483</v>
      </c>
      <c r="J125" s="48">
        <v>12</v>
      </c>
      <c r="K125" s="48" t="s">
        <v>8</v>
      </c>
      <c r="L125" s="330">
        <v>3.4</v>
      </c>
    </row>
    <row r="126" spans="1:12" ht="15" x14ac:dyDescent="0.25">
      <c r="A126">
        <f>COUNTIF($B$1:B126,'TABLA LM'!$D$6)</f>
        <v>5</v>
      </c>
      <c r="B126" s="48">
        <v>140688</v>
      </c>
      <c r="C126" s="48" t="s">
        <v>349</v>
      </c>
      <c r="D126" s="330">
        <v>1000</v>
      </c>
      <c r="E126" s="49"/>
      <c r="F126" s="443">
        <f>VLOOKUP($H126,LISTAS!$C$3:$D$36,2,0)</f>
        <v>7</v>
      </c>
      <c r="G126" s="48">
        <v>10000671</v>
      </c>
      <c r="H126" s="48" t="s">
        <v>521</v>
      </c>
      <c r="I126" s="48" t="s">
        <v>354</v>
      </c>
      <c r="J126" s="48"/>
      <c r="K126" s="48" t="s">
        <v>8</v>
      </c>
      <c r="L126" s="330">
        <v>1020</v>
      </c>
    </row>
    <row r="127" spans="1:12" ht="15" x14ac:dyDescent="0.25">
      <c r="A127">
        <f>COUNTIF($B$1:B127,'TABLA LM'!$D$6)</f>
        <v>5</v>
      </c>
      <c r="B127" s="48">
        <v>140688</v>
      </c>
      <c r="C127" s="48" t="s">
        <v>349</v>
      </c>
      <c r="D127" s="330">
        <v>1000</v>
      </c>
      <c r="E127" s="49"/>
      <c r="F127" s="443">
        <f>VLOOKUP($H127,LISTAS!$C$3:$D$36,2,0)</f>
        <v>18</v>
      </c>
      <c r="G127" s="48">
        <v>204859</v>
      </c>
      <c r="H127" s="48" t="s">
        <v>523</v>
      </c>
      <c r="I127" s="48" t="s">
        <v>353</v>
      </c>
      <c r="J127" s="48"/>
      <c r="K127" s="48" t="s">
        <v>10</v>
      </c>
      <c r="L127" s="330">
        <v>2.82</v>
      </c>
    </row>
    <row r="128" spans="1:12" ht="15" x14ac:dyDescent="0.25">
      <c r="A128">
        <f>COUNTIF($B$1:B128,'TABLA LM'!$D$6)</f>
        <v>5</v>
      </c>
      <c r="B128" s="48">
        <v>140688</v>
      </c>
      <c r="C128" s="48" t="s">
        <v>349</v>
      </c>
      <c r="D128" s="330">
        <v>1000</v>
      </c>
      <c r="E128" s="49"/>
      <c r="F128" s="443" t="str">
        <f>VLOOKUP($H128,LISTAS!$C$3:$D$36,2,0)</f>
        <v>x</v>
      </c>
      <c r="G128" s="48">
        <v>10000672</v>
      </c>
      <c r="H128" s="48" t="s">
        <v>569</v>
      </c>
      <c r="I128" s="48" t="s">
        <v>352</v>
      </c>
      <c r="J128" s="48"/>
      <c r="K128" s="48" t="s">
        <v>10</v>
      </c>
      <c r="L128" s="330">
        <v>0.51</v>
      </c>
    </row>
    <row r="129" spans="1:12" ht="15" x14ac:dyDescent="0.25">
      <c r="A129">
        <f>COUNTIF($B$1:B129,'TABLA LM'!$D$6)</f>
        <v>5</v>
      </c>
      <c r="B129" s="46">
        <v>147766</v>
      </c>
      <c r="C129" s="46" t="s">
        <v>414</v>
      </c>
      <c r="D129" s="331">
        <v>10000</v>
      </c>
      <c r="E129" s="47"/>
      <c r="F129" s="443">
        <f>VLOOKUP($H129,LISTAS!$C$3:$D$36,2,0)</f>
        <v>1</v>
      </c>
      <c r="G129" s="46">
        <v>181812</v>
      </c>
      <c r="H129" s="46" t="s">
        <v>571</v>
      </c>
      <c r="I129" s="46" t="s">
        <v>413</v>
      </c>
      <c r="J129" s="46">
        <v>15</v>
      </c>
      <c r="K129" s="46" t="s">
        <v>8</v>
      </c>
      <c r="L129" s="331">
        <v>10000</v>
      </c>
    </row>
    <row r="130" spans="1:12" ht="15" x14ac:dyDescent="0.25">
      <c r="A130">
        <f>COUNTIF($B$1:B130,'TABLA LM'!$D$6)</f>
        <v>5</v>
      </c>
      <c r="B130" s="46">
        <v>147766</v>
      </c>
      <c r="C130" s="46" t="s">
        <v>414</v>
      </c>
      <c r="D130" s="331">
        <v>10000</v>
      </c>
      <c r="E130" s="47"/>
      <c r="F130" s="443">
        <f>VLOOKUP($H130,LISTAS!$C$3:$D$36,2,0)</f>
        <v>3</v>
      </c>
      <c r="G130" s="46">
        <v>200833</v>
      </c>
      <c r="H130" s="46" t="s">
        <v>518</v>
      </c>
      <c r="I130" s="46" t="s">
        <v>27</v>
      </c>
      <c r="J130" s="46">
        <v>15</v>
      </c>
      <c r="K130" s="46" t="s">
        <v>8</v>
      </c>
      <c r="L130" s="331">
        <v>29</v>
      </c>
    </row>
    <row r="131" spans="1:12" ht="15" x14ac:dyDescent="0.25">
      <c r="A131">
        <f>COUNTIF($B$1:B131,'TABLA LM'!$D$6)</f>
        <v>5</v>
      </c>
      <c r="B131" s="46">
        <v>147766</v>
      </c>
      <c r="C131" s="46" t="s">
        <v>414</v>
      </c>
      <c r="D131" s="331">
        <v>10000</v>
      </c>
      <c r="E131" s="47"/>
      <c r="F131" s="443">
        <f>VLOOKUP($H131,LISTAS!$C$3:$D$36,2,0)</f>
        <v>4</v>
      </c>
      <c r="G131" s="46">
        <v>215100</v>
      </c>
      <c r="H131" s="46" t="s">
        <v>519</v>
      </c>
      <c r="I131" s="46" t="s">
        <v>397</v>
      </c>
      <c r="J131" s="46"/>
      <c r="K131" s="46" t="s">
        <v>8</v>
      </c>
      <c r="L131" s="331">
        <v>10100</v>
      </c>
    </row>
    <row r="132" spans="1:12" ht="15" x14ac:dyDescent="0.25">
      <c r="A132">
        <f>COUNTIF($B$1:B132,'TABLA LM'!$D$6)</f>
        <v>5</v>
      </c>
      <c r="B132" s="46">
        <v>147766</v>
      </c>
      <c r="C132" s="46" t="s">
        <v>414</v>
      </c>
      <c r="D132" s="331">
        <v>10000</v>
      </c>
      <c r="E132" s="47"/>
      <c r="F132" s="443">
        <f>VLOOKUP($H132,LISTAS!$C$3:$D$36,2,0)</f>
        <v>5</v>
      </c>
      <c r="G132" s="46">
        <v>215101</v>
      </c>
      <c r="H132" s="46" t="s">
        <v>520</v>
      </c>
      <c r="I132" s="46" t="s">
        <v>381</v>
      </c>
      <c r="J132" s="46"/>
      <c r="K132" s="46" t="s">
        <v>8</v>
      </c>
      <c r="L132" s="331">
        <v>10100</v>
      </c>
    </row>
    <row r="133" spans="1:12" ht="15" x14ac:dyDescent="0.25">
      <c r="A133">
        <f>COUNTIF($B$1:B133,'TABLA LM'!$D$6)</f>
        <v>5</v>
      </c>
      <c r="B133" s="46">
        <v>147766</v>
      </c>
      <c r="C133" s="46" t="s">
        <v>414</v>
      </c>
      <c r="D133" s="331">
        <v>10000</v>
      </c>
      <c r="E133" s="47"/>
      <c r="F133" s="443">
        <f>VLOOKUP($H133,LISTAS!$C$3:$D$36,2,0)</f>
        <v>6</v>
      </c>
      <c r="G133" s="46">
        <v>215102</v>
      </c>
      <c r="H133" s="46" t="s">
        <v>525</v>
      </c>
      <c r="I133" s="46" t="s">
        <v>382</v>
      </c>
      <c r="J133" s="46"/>
      <c r="K133" s="46" t="s">
        <v>8</v>
      </c>
      <c r="L133" s="331">
        <v>10100</v>
      </c>
    </row>
    <row r="134" spans="1:12" ht="15" x14ac:dyDescent="0.25">
      <c r="A134">
        <f>COUNTIF($B$1:B134,'TABLA LM'!$D$6)</f>
        <v>5</v>
      </c>
      <c r="B134" s="46">
        <v>147766</v>
      </c>
      <c r="C134" s="46" t="s">
        <v>414</v>
      </c>
      <c r="D134" s="331">
        <v>10000</v>
      </c>
      <c r="E134" s="47"/>
      <c r="F134" s="443">
        <f>VLOOKUP($H134,LISTAS!$C$3:$D$36,2,0)</f>
        <v>7</v>
      </c>
      <c r="G134" s="46">
        <v>215097</v>
      </c>
      <c r="H134" s="46" t="s">
        <v>521</v>
      </c>
      <c r="I134" s="46" t="s">
        <v>415</v>
      </c>
      <c r="J134" s="46"/>
      <c r="K134" s="46" t="s">
        <v>8</v>
      </c>
      <c r="L134" s="331">
        <v>10200</v>
      </c>
    </row>
    <row r="135" spans="1:12" ht="15" x14ac:dyDescent="0.25">
      <c r="A135">
        <f>COUNTIF($B$1:B135,'TABLA LM'!$D$6)</f>
        <v>5</v>
      </c>
      <c r="B135" s="46">
        <v>147766</v>
      </c>
      <c r="C135" s="46" t="s">
        <v>414</v>
      </c>
      <c r="D135" s="331">
        <v>10000</v>
      </c>
      <c r="E135" s="47"/>
      <c r="F135" s="443">
        <f>VLOOKUP($H135,LISTAS!$C$3:$D$36,2,0)</f>
        <v>8</v>
      </c>
      <c r="G135" s="46">
        <v>215099</v>
      </c>
      <c r="H135" s="46" t="s">
        <v>522</v>
      </c>
      <c r="I135" s="46" t="s">
        <v>416</v>
      </c>
      <c r="J135" s="46"/>
      <c r="K135" s="46" t="s">
        <v>8</v>
      </c>
      <c r="L135" s="331">
        <v>10200</v>
      </c>
    </row>
    <row r="136" spans="1:12" ht="15" x14ac:dyDescent="0.25">
      <c r="A136">
        <f>COUNTIF($B$1:B136,'TABLA LM'!$D$6)</f>
        <v>5</v>
      </c>
      <c r="B136" s="68">
        <v>147774</v>
      </c>
      <c r="C136" s="68" t="s">
        <v>410</v>
      </c>
      <c r="D136" s="332">
        <v>10000</v>
      </c>
      <c r="E136" s="69"/>
      <c r="F136" s="443">
        <f>VLOOKUP($H136,LISTAS!$C$3:$D$36,2,0)</f>
        <v>1</v>
      </c>
      <c r="G136" s="68">
        <v>181812</v>
      </c>
      <c r="H136" s="68" t="s">
        <v>571</v>
      </c>
      <c r="I136" s="68" t="s">
        <v>413</v>
      </c>
      <c r="J136" s="68">
        <v>15</v>
      </c>
      <c r="K136" s="68" t="s">
        <v>8</v>
      </c>
      <c r="L136" s="332">
        <v>10000</v>
      </c>
    </row>
    <row r="137" spans="1:12" ht="15" x14ac:dyDescent="0.25">
      <c r="A137">
        <f>COUNTIF($B$1:B137,'TABLA LM'!$D$6)</f>
        <v>5</v>
      </c>
      <c r="B137" s="68">
        <v>147774</v>
      </c>
      <c r="C137" s="68" t="s">
        <v>410</v>
      </c>
      <c r="D137" s="332">
        <v>10000</v>
      </c>
      <c r="E137" s="69"/>
      <c r="F137" s="443">
        <f>VLOOKUP($H137,LISTAS!$C$3:$D$36,2,0)</f>
        <v>3</v>
      </c>
      <c r="G137" s="68">
        <v>200833</v>
      </c>
      <c r="H137" s="68" t="s">
        <v>518</v>
      </c>
      <c r="I137" s="68" t="s">
        <v>27</v>
      </c>
      <c r="J137" s="68">
        <v>15</v>
      </c>
      <c r="K137" s="68" t="s">
        <v>8</v>
      </c>
      <c r="L137" s="332">
        <v>29</v>
      </c>
    </row>
    <row r="138" spans="1:12" ht="15" x14ac:dyDescent="0.25">
      <c r="A138">
        <f>COUNTIF($B$1:B138,'TABLA LM'!$D$6)</f>
        <v>5</v>
      </c>
      <c r="B138" s="68">
        <v>147774</v>
      </c>
      <c r="C138" s="68" t="s">
        <v>410</v>
      </c>
      <c r="D138" s="332">
        <v>10000</v>
      </c>
      <c r="E138" s="69"/>
      <c r="F138" s="443">
        <f>VLOOKUP($H138,LISTAS!$C$3:$D$36,2,0)</f>
        <v>4</v>
      </c>
      <c r="G138" s="68">
        <v>215100</v>
      </c>
      <c r="H138" s="68" t="s">
        <v>519</v>
      </c>
      <c r="I138" s="68" t="s">
        <v>397</v>
      </c>
      <c r="J138" s="68"/>
      <c r="K138" s="68" t="s">
        <v>8</v>
      </c>
      <c r="L138" s="332">
        <v>10100</v>
      </c>
    </row>
    <row r="139" spans="1:12" ht="15" x14ac:dyDescent="0.25">
      <c r="A139">
        <f>COUNTIF($B$1:B139,'TABLA LM'!$D$6)</f>
        <v>5</v>
      </c>
      <c r="B139" s="68">
        <v>147774</v>
      </c>
      <c r="C139" s="68" t="s">
        <v>410</v>
      </c>
      <c r="D139" s="332">
        <v>10000</v>
      </c>
      <c r="E139" s="69"/>
      <c r="F139" s="443">
        <f>VLOOKUP($H139,LISTAS!$C$3:$D$36,2,0)</f>
        <v>5</v>
      </c>
      <c r="G139" s="68">
        <v>215101</v>
      </c>
      <c r="H139" s="68" t="s">
        <v>520</v>
      </c>
      <c r="I139" s="68" t="s">
        <v>381</v>
      </c>
      <c r="J139" s="68"/>
      <c r="K139" s="68" t="s">
        <v>8</v>
      </c>
      <c r="L139" s="332">
        <v>10100</v>
      </c>
    </row>
    <row r="140" spans="1:12" ht="15" x14ac:dyDescent="0.25">
      <c r="A140">
        <f>COUNTIF($B$1:B140,'TABLA LM'!$D$6)</f>
        <v>5</v>
      </c>
      <c r="B140" s="68">
        <v>147774</v>
      </c>
      <c r="C140" s="68" t="s">
        <v>410</v>
      </c>
      <c r="D140" s="332">
        <v>10000</v>
      </c>
      <c r="E140" s="69"/>
      <c r="F140" s="443">
        <f>VLOOKUP($H140,LISTAS!$C$3:$D$36,2,0)</f>
        <v>6</v>
      </c>
      <c r="G140" s="68">
        <v>215102</v>
      </c>
      <c r="H140" s="68" t="s">
        <v>525</v>
      </c>
      <c r="I140" s="68" t="s">
        <v>382</v>
      </c>
      <c r="J140" s="68"/>
      <c r="K140" s="68" t="s">
        <v>8</v>
      </c>
      <c r="L140" s="332">
        <v>10100</v>
      </c>
    </row>
    <row r="141" spans="1:12" ht="15" x14ac:dyDescent="0.25">
      <c r="A141">
        <f>COUNTIF($B$1:B141,'TABLA LM'!$D$6)</f>
        <v>5</v>
      </c>
      <c r="B141" s="68">
        <v>147774</v>
      </c>
      <c r="C141" s="68" t="s">
        <v>410</v>
      </c>
      <c r="D141" s="332">
        <v>10000</v>
      </c>
      <c r="E141" s="69"/>
      <c r="F141" s="443">
        <f>VLOOKUP($H141,LISTAS!$C$3:$D$36,2,0)</f>
        <v>7</v>
      </c>
      <c r="G141" s="68">
        <v>215151</v>
      </c>
      <c r="H141" s="68" t="s">
        <v>521</v>
      </c>
      <c r="I141" s="68" t="s">
        <v>411</v>
      </c>
      <c r="J141" s="68"/>
      <c r="K141" s="68" t="s">
        <v>8</v>
      </c>
      <c r="L141" s="332">
        <v>10200</v>
      </c>
    </row>
    <row r="142" spans="1:12" ht="15" x14ac:dyDescent="0.25">
      <c r="A142">
        <f>COUNTIF($B$1:B142,'TABLA LM'!$D$6)</f>
        <v>5</v>
      </c>
      <c r="B142" s="68">
        <v>147774</v>
      </c>
      <c r="C142" s="68" t="s">
        <v>410</v>
      </c>
      <c r="D142" s="332">
        <v>10000</v>
      </c>
      <c r="E142" s="69"/>
      <c r="F142" s="443">
        <f>VLOOKUP($H142,LISTAS!$C$3:$D$36,2,0)</f>
        <v>8</v>
      </c>
      <c r="G142" s="68">
        <v>215152</v>
      </c>
      <c r="H142" s="68" t="s">
        <v>522</v>
      </c>
      <c r="I142" s="68" t="s">
        <v>412</v>
      </c>
      <c r="J142" s="68"/>
      <c r="K142" s="68" t="s">
        <v>8</v>
      </c>
      <c r="L142" s="332">
        <v>10200</v>
      </c>
    </row>
    <row r="143" spans="1:12" ht="15" x14ac:dyDescent="0.25">
      <c r="A143">
        <f>COUNTIF($B$1:B143,'TABLA LM'!$D$6)</f>
        <v>5</v>
      </c>
      <c r="B143" s="70">
        <v>145225</v>
      </c>
      <c r="C143" s="70" t="s">
        <v>331</v>
      </c>
      <c r="D143" s="333">
        <v>7951</v>
      </c>
      <c r="E143" s="71"/>
      <c r="F143" s="443">
        <f>VLOOKUP($H143,LISTAS!$C$3:$D$36,2,0)</f>
        <v>1</v>
      </c>
      <c r="G143" s="70">
        <v>130563</v>
      </c>
      <c r="H143" s="70" t="s">
        <v>531</v>
      </c>
      <c r="I143" s="70" t="s">
        <v>332</v>
      </c>
      <c r="J143" s="70">
        <v>40</v>
      </c>
      <c r="K143" s="70" t="s">
        <v>10</v>
      </c>
      <c r="L143" s="333">
        <v>216.25</v>
      </c>
    </row>
    <row r="144" spans="1:12" ht="15" x14ac:dyDescent="0.25">
      <c r="A144">
        <f>COUNTIF($B$1:B144,'TABLA LM'!$D$6)</f>
        <v>5</v>
      </c>
      <c r="B144" s="70">
        <v>145225</v>
      </c>
      <c r="C144" s="70" t="s">
        <v>331</v>
      </c>
      <c r="D144" s="333">
        <v>7951</v>
      </c>
      <c r="E144" s="71"/>
      <c r="F144" s="443">
        <f>VLOOKUP($H144,LISTAS!$C$3:$D$36,2,0)</f>
        <v>2</v>
      </c>
      <c r="G144" s="70">
        <v>180677</v>
      </c>
      <c r="H144" s="70" t="s">
        <v>526</v>
      </c>
      <c r="I144" s="70" t="s">
        <v>543</v>
      </c>
      <c r="J144" s="70">
        <v>40</v>
      </c>
      <c r="K144" s="70" t="s">
        <v>8</v>
      </c>
      <c r="L144" s="333">
        <v>7951</v>
      </c>
    </row>
    <row r="145" spans="1:12" ht="15" x14ac:dyDescent="0.25">
      <c r="A145">
        <f>COUNTIF($B$1:B145,'TABLA LM'!$D$6)</f>
        <v>5</v>
      </c>
      <c r="B145" s="70">
        <v>145225</v>
      </c>
      <c r="C145" s="70" t="s">
        <v>331</v>
      </c>
      <c r="D145" s="333">
        <v>7951</v>
      </c>
      <c r="E145" s="71"/>
      <c r="F145" s="443">
        <f>VLOOKUP($H145,LISTAS!$C$3:$D$36,2,0)</f>
        <v>3</v>
      </c>
      <c r="G145" s="70">
        <v>200834</v>
      </c>
      <c r="H145" s="70" t="s">
        <v>518</v>
      </c>
      <c r="I145" s="70" t="s">
        <v>73</v>
      </c>
      <c r="J145" s="70"/>
      <c r="K145" s="70" t="s">
        <v>8</v>
      </c>
      <c r="L145" s="333">
        <v>134</v>
      </c>
    </row>
    <row r="146" spans="1:12" ht="15" x14ac:dyDescent="0.25">
      <c r="A146">
        <f>COUNTIF($B$1:B146,'TABLA LM'!$D$6)</f>
        <v>5</v>
      </c>
      <c r="B146" s="70">
        <v>145225</v>
      </c>
      <c r="C146" s="70" t="s">
        <v>331</v>
      </c>
      <c r="D146" s="333">
        <v>7951</v>
      </c>
      <c r="E146" s="71"/>
      <c r="F146" s="443">
        <f>VLOOKUP($H146,LISTAS!$C$3:$D$36,2,0)</f>
        <v>4</v>
      </c>
      <c r="G146" s="70">
        <v>201745</v>
      </c>
      <c r="H146" s="70" t="s">
        <v>519</v>
      </c>
      <c r="I146" s="70" t="s">
        <v>130</v>
      </c>
      <c r="J146" s="70"/>
      <c r="K146" s="70" t="s">
        <v>8</v>
      </c>
      <c r="L146" s="333">
        <v>7990</v>
      </c>
    </row>
    <row r="147" spans="1:12" ht="15" x14ac:dyDescent="0.25">
      <c r="A147">
        <f>COUNTIF($B$1:B147,'TABLA LM'!$D$6)</f>
        <v>5</v>
      </c>
      <c r="B147" s="70">
        <v>145225</v>
      </c>
      <c r="C147" s="70" t="s">
        <v>331</v>
      </c>
      <c r="D147" s="333">
        <v>7951</v>
      </c>
      <c r="E147" s="71"/>
      <c r="F147" s="443">
        <f>VLOOKUP($H147,LISTAS!$C$3:$D$36,2,0)</f>
        <v>5</v>
      </c>
      <c r="G147" s="70">
        <v>201517</v>
      </c>
      <c r="H147" s="70" t="s">
        <v>520</v>
      </c>
      <c r="I147" s="70" t="s">
        <v>252</v>
      </c>
      <c r="J147" s="70"/>
      <c r="K147" s="70" t="s">
        <v>8</v>
      </c>
      <c r="L147" s="333">
        <v>7990</v>
      </c>
    </row>
    <row r="148" spans="1:12" ht="15" x14ac:dyDescent="0.25">
      <c r="A148">
        <f>COUNTIF($B$1:B148,'TABLA LM'!$D$6)</f>
        <v>5</v>
      </c>
      <c r="B148" s="70">
        <v>145225</v>
      </c>
      <c r="C148" s="70" t="s">
        <v>331</v>
      </c>
      <c r="D148" s="333">
        <v>7951</v>
      </c>
      <c r="E148" s="71"/>
      <c r="F148" s="443">
        <f>VLOOKUP($H148,LISTAS!$C$3:$D$36,2,0)</f>
        <v>8</v>
      </c>
      <c r="G148" s="70">
        <v>212823</v>
      </c>
      <c r="H148" s="70" t="s">
        <v>522</v>
      </c>
      <c r="I148" s="70" t="s">
        <v>335</v>
      </c>
      <c r="J148" s="70"/>
      <c r="K148" s="70" t="s">
        <v>8</v>
      </c>
      <c r="L148" s="333">
        <v>8110</v>
      </c>
    </row>
    <row r="149" spans="1:12" ht="15" x14ac:dyDescent="0.25">
      <c r="A149">
        <f>COUNTIF($B$1:B149,'TABLA LM'!$D$6)</f>
        <v>5</v>
      </c>
      <c r="B149" s="70">
        <v>145225</v>
      </c>
      <c r="C149" s="70" t="s">
        <v>331</v>
      </c>
      <c r="D149" s="333">
        <v>7951</v>
      </c>
      <c r="E149" s="71"/>
      <c r="F149" s="443">
        <f>VLOOKUP($H149,LISTAS!$C$3:$D$36,2,0)</f>
        <v>20</v>
      </c>
      <c r="G149" s="70">
        <v>201686</v>
      </c>
      <c r="H149" s="70" t="s">
        <v>573</v>
      </c>
      <c r="I149" s="70" t="s">
        <v>333</v>
      </c>
      <c r="J149" s="70"/>
      <c r="K149" s="70" t="s">
        <v>8</v>
      </c>
      <c r="L149" s="333">
        <v>270</v>
      </c>
    </row>
    <row r="150" spans="1:12" ht="15" x14ac:dyDescent="0.25">
      <c r="A150">
        <f>COUNTIF($B$1:B150,'TABLA LM'!$D$6)</f>
        <v>5</v>
      </c>
      <c r="B150" s="70">
        <v>145225</v>
      </c>
      <c r="C150" s="70" t="s">
        <v>331</v>
      </c>
      <c r="D150" s="333">
        <v>7951</v>
      </c>
      <c r="E150" s="71"/>
      <c r="F150" s="443">
        <f>VLOOKUP($H150,LISTAS!$C$3:$D$36,2,0)</f>
        <v>21</v>
      </c>
      <c r="G150" s="70">
        <v>201688</v>
      </c>
      <c r="H150" s="70" t="s">
        <v>574</v>
      </c>
      <c r="I150" s="70" t="s">
        <v>334</v>
      </c>
      <c r="J150" s="70"/>
      <c r="K150" s="70" t="s">
        <v>8</v>
      </c>
      <c r="L150" s="333">
        <v>134</v>
      </c>
    </row>
    <row r="151" spans="1:12" ht="15" x14ac:dyDescent="0.25">
      <c r="A151">
        <f>COUNTIF($B$1:B151,'TABLA LM'!$D$6)</f>
        <v>5</v>
      </c>
      <c r="B151" s="72">
        <v>143400</v>
      </c>
      <c r="C151" s="72" t="s">
        <v>372</v>
      </c>
      <c r="D151" s="334">
        <v>7951</v>
      </c>
      <c r="E151" s="73"/>
      <c r="F151" s="443">
        <f>VLOOKUP($H151,LISTAS!$C$3:$D$36,2,0)</f>
        <v>1</v>
      </c>
      <c r="G151" s="72">
        <v>130563</v>
      </c>
      <c r="H151" s="72" t="s">
        <v>531</v>
      </c>
      <c r="I151" s="72" t="s">
        <v>332</v>
      </c>
      <c r="J151" s="72">
        <v>40</v>
      </c>
      <c r="K151" s="72" t="s">
        <v>10</v>
      </c>
      <c r="L151" s="334">
        <v>203.54599999999999</v>
      </c>
    </row>
    <row r="152" spans="1:12" ht="15" x14ac:dyDescent="0.25">
      <c r="A152">
        <f>COUNTIF($B$1:B152,'TABLA LM'!$D$6)</f>
        <v>5</v>
      </c>
      <c r="B152" s="72">
        <v>143400</v>
      </c>
      <c r="C152" s="72" t="s">
        <v>372</v>
      </c>
      <c r="D152" s="334">
        <v>7951</v>
      </c>
      <c r="E152" s="73"/>
      <c r="F152" s="443">
        <f>VLOOKUP($H152,LISTAS!$C$3:$D$36,2,0)</f>
        <v>2</v>
      </c>
      <c r="G152" s="72">
        <v>181005</v>
      </c>
      <c r="H152" s="72" t="s">
        <v>575</v>
      </c>
      <c r="I152" s="72" t="s">
        <v>375</v>
      </c>
      <c r="J152" s="72">
        <v>40</v>
      </c>
      <c r="K152" s="72" t="s">
        <v>8</v>
      </c>
      <c r="L152" s="334">
        <v>7951</v>
      </c>
    </row>
    <row r="153" spans="1:12" ht="15" x14ac:dyDescent="0.25">
      <c r="A153">
        <f>COUNTIF($B$1:B153,'TABLA LM'!$D$6)</f>
        <v>5</v>
      </c>
      <c r="B153" s="72">
        <v>143400</v>
      </c>
      <c r="C153" s="72" t="s">
        <v>372</v>
      </c>
      <c r="D153" s="334">
        <v>7951</v>
      </c>
      <c r="E153" s="73"/>
      <c r="F153" s="443">
        <f>VLOOKUP($H153,LISTAS!$C$3:$D$36,2,0)</f>
        <v>3</v>
      </c>
      <c r="G153" s="72">
        <v>200834</v>
      </c>
      <c r="H153" s="72" t="s">
        <v>518</v>
      </c>
      <c r="I153" s="72" t="s">
        <v>73</v>
      </c>
      <c r="J153" s="72"/>
      <c r="K153" s="72" t="s">
        <v>8</v>
      </c>
      <c r="L153" s="334">
        <v>135</v>
      </c>
    </row>
    <row r="154" spans="1:12" ht="15" x14ac:dyDescent="0.25">
      <c r="A154">
        <f>COUNTIF($B$1:B154,'TABLA LM'!$D$6)</f>
        <v>5</v>
      </c>
      <c r="B154" s="72">
        <v>143400</v>
      </c>
      <c r="C154" s="72" t="s">
        <v>372</v>
      </c>
      <c r="D154" s="334">
        <v>7951</v>
      </c>
      <c r="E154" s="73"/>
      <c r="F154" s="443">
        <f>VLOOKUP($H154,LISTAS!$C$3:$D$36,2,0)</f>
        <v>5</v>
      </c>
      <c r="G154" s="72">
        <v>201517</v>
      </c>
      <c r="H154" s="72" t="s">
        <v>520</v>
      </c>
      <c r="I154" s="72" t="s">
        <v>252</v>
      </c>
      <c r="J154" s="72"/>
      <c r="K154" s="72" t="s">
        <v>8</v>
      </c>
      <c r="L154" s="334">
        <v>8110</v>
      </c>
    </row>
    <row r="155" spans="1:12" ht="15" x14ac:dyDescent="0.25">
      <c r="A155">
        <f>COUNTIF($B$1:B155,'TABLA LM'!$D$6)</f>
        <v>5</v>
      </c>
      <c r="B155" s="72">
        <v>143400</v>
      </c>
      <c r="C155" s="72" t="s">
        <v>372</v>
      </c>
      <c r="D155" s="334">
        <v>7951</v>
      </c>
      <c r="E155" s="73"/>
      <c r="F155" s="443">
        <f>VLOOKUP($H155,LISTAS!$C$3:$D$36,2,0)</f>
        <v>4</v>
      </c>
      <c r="G155" s="72">
        <v>201745</v>
      </c>
      <c r="H155" s="72" t="s">
        <v>519</v>
      </c>
      <c r="I155" s="72" t="s">
        <v>130</v>
      </c>
      <c r="J155" s="72"/>
      <c r="K155" s="72" t="s">
        <v>8</v>
      </c>
      <c r="L155" s="334">
        <v>8031</v>
      </c>
    </row>
    <row r="156" spans="1:12" ht="15" x14ac:dyDescent="0.25">
      <c r="A156">
        <f>COUNTIF($B$1:B156,'TABLA LM'!$D$6)</f>
        <v>5</v>
      </c>
      <c r="B156" s="72">
        <v>143400</v>
      </c>
      <c r="C156" s="72" t="s">
        <v>372</v>
      </c>
      <c r="D156" s="334">
        <v>7951</v>
      </c>
      <c r="E156" s="73"/>
      <c r="F156" s="443">
        <f>VLOOKUP($H156,LISTAS!$C$3:$D$36,2,0)</f>
        <v>7</v>
      </c>
      <c r="G156" s="72">
        <v>210422</v>
      </c>
      <c r="H156" s="72" t="s">
        <v>521</v>
      </c>
      <c r="I156" s="72" t="s">
        <v>374</v>
      </c>
      <c r="J156" s="72"/>
      <c r="K156" s="72" t="s">
        <v>8</v>
      </c>
      <c r="L156" s="334">
        <v>8031</v>
      </c>
    </row>
    <row r="157" spans="1:12" ht="15" x14ac:dyDescent="0.25">
      <c r="A157">
        <f>COUNTIF($B$1:B157,'TABLA LM'!$D$6)</f>
        <v>5</v>
      </c>
      <c r="B157" s="72">
        <v>143400</v>
      </c>
      <c r="C157" s="72" t="s">
        <v>372</v>
      </c>
      <c r="D157" s="334">
        <v>7951</v>
      </c>
      <c r="E157" s="73"/>
      <c r="F157" s="443">
        <f>VLOOKUP($H157,LISTAS!$C$3:$D$36,2,0)</f>
        <v>8</v>
      </c>
      <c r="G157" s="72">
        <v>210423</v>
      </c>
      <c r="H157" s="72" t="s">
        <v>522</v>
      </c>
      <c r="I157" s="72" t="s">
        <v>373</v>
      </c>
      <c r="J157" s="72"/>
      <c r="K157" s="72" t="s">
        <v>8</v>
      </c>
      <c r="L157" s="334">
        <v>8110</v>
      </c>
    </row>
    <row r="158" spans="1:12" ht="15" x14ac:dyDescent="0.25">
      <c r="A158">
        <f>COUNTIF($B$1:B158,'TABLA LM'!$D$6)</f>
        <v>5</v>
      </c>
      <c r="B158" s="74">
        <v>145224</v>
      </c>
      <c r="C158" s="74" t="s">
        <v>328</v>
      </c>
      <c r="D158" s="335">
        <v>38156</v>
      </c>
      <c r="E158" s="75"/>
      <c r="F158" s="443">
        <f>VLOOKUP($H158,LISTAS!$C$3:$D$36,2,0)</f>
        <v>1</v>
      </c>
      <c r="G158" s="74">
        <v>130546</v>
      </c>
      <c r="H158" s="74" t="s">
        <v>531</v>
      </c>
      <c r="I158" s="74" t="s">
        <v>148</v>
      </c>
      <c r="J158" s="74">
        <v>12</v>
      </c>
      <c r="K158" s="74" t="s">
        <v>149</v>
      </c>
      <c r="L158" s="335">
        <v>457872</v>
      </c>
    </row>
    <row r="159" spans="1:12" ht="15" x14ac:dyDescent="0.25">
      <c r="A159">
        <f>COUNTIF($B$1:B159,'TABLA LM'!$D$6)</f>
        <v>5</v>
      </c>
      <c r="B159" s="74">
        <v>145224</v>
      </c>
      <c r="C159" s="74" t="s">
        <v>328</v>
      </c>
      <c r="D159" s="335">
        <v>38156</v>
      </c>
      <c r="E159" s="75"/>
      <c r="F159" s="443">
        <f>VLOOKUP($H159,LISTAS!$C$3:$D$36,2,0)</f>
        <v>2</v>
      </c>
      <c r="G159" s="74">
        <v>181000</v>
      </c>
      <c r="H159" s="74" t="s">
        <v>576</v>
      </c>
      <c r="I159" s="74" t="s">
        <v>237</v>
      </c>
      <c r="J159" s="74">
        <v>12</v>
      </c>
      <c r="K159" s="74" t="s">
        <v>8</v>
      </c>
      <c r="L159" s="335">
        <v>457872</v>
      </c>
    </row>
    <row r="160" spans="1:12" ht="15" x14ac:dyDescent="0.25">
      <c r="A160">
        <f>COUNTIF($B$1:B160,'TABLA LM'!$D$6)</f>
        <v>5</v>
      </c>
      <c r="B160" s="74">
        <v>145224</v>
      </c>
      <c r="C160" s="74" t="s">
        <v>328</v>
      </c>
      <c r="D160" s="335">
        <v>38156</v>
      </c>
      <c r="E160" s="75"/>
      <c r="F160" s="443">
        <f>VLOOKUP($H160,LISTAS!$C$3:$D$36,2,0)</f>
        <v>3</v>
      </c>
      <c r="G160" s="74">
        <v>200842</v>
      </c>
      <c r="H160" s="74" t="s">
        <v>518</v>
      </c>
      <c r="I160" s="74" t="s">
        <v>122</v>
      </c>
      <c r="J160" s="74"/>
      <c r="K160" s="74" t="s">
        <v>8</v>
      </c>
      <c r="L160" s="335">
        <v>131</v>
      </c>
    </row>
    <row r="161" spans="1:12" ht="15" x14ac:dyDescent="0.25">
      <c r="A161">
        <f>COUNTIF($B$1:B161,'TABLA LM'!$D$6)</f>
        <v>5</v>
      </c>
      <c r="B161" s="74">
        <v>145224</v>
      </c>
      <c r="C161" s="74" t="s">
        <v>328</v>
      </c>
      <c r="D161" s="335">
        <v>38156</v>
      </c>
      <c r="E161" s="75"/>
      <c r="F161" s="443">
        <f>VLOOKUP($H161,LISTAS!$C$3:$D$36,2,0)</f>
        <v>7</v>
      </c>
      <c r="G161" s="74">
        <v>212829</v>
      </c>
      <c r="H161" s="74" t="s">
        <v>521</v>
      </c>
      <c r="I161" s="74" t="s">
        <v>330</v>
      </c>
      <c r="J161" s="74"/>
      <c r="K161" s="74" t="s">
        <v>8</v>
      </c>
      <c r="L161" s="335">
        <v>38919</v>
      </c>
    </row>
    <row r="162" spans="1:12" ht="15" x14ac:dyDescent="0.25">
      <c r="A162">
        <f>COUNTIF($B$1:B162,'TABLA LM'!$D$6)</f>
        <v>5</v>
      </c>
      <c r="B162" s="74">
        <v>145224</v>
      </c>
      <c r="C162" s="74" t="s">
        <v>328</v>
      </c>
      <c r="D162" s="335">
        <v>38156</v>
      </c>
      <c r="E162" s="75"/>
      <c r="F162" s="443">
        <f>VLOOKUP($H162,LISTAS!$C$3:$D$36,2,0)</f>
        <v>17</v>
      </c>
      <c r="G162" s="74">
        <v>133900</v>
      </c>
      <c r="H162" s="74" t="s">
        <v>570</v>
      </c>
      <c r="I162" s="74" t="s">
        <v>329</v>
      </c>
      <c r="J162" s="74"/>
      <c r="K162" s="74" t="s">
        <v>10</v>
      </c>
      <c r="L162" s="335">
        <v>34.305999999999997</v>
      </c>
    </row>
    <row r="163" spans="1:12" ht="15" x14ac:dyDescent="0.25">
      <c r="A163">
        <f>COUNTIF($B$1:B163,'TABLA LM'!$D$6)</f>
        <v>5</v>
      </c>
      <c r="B163" s="74">
        <v>145224</v>
      </c>
      <c r="C163" s="74" t="s">
        <v>328</v>
      </c>
      <c r="D163" s="335">
        <v>38156</v>
      </c>
      <c r="E163" s="75"/>
      <c r="F163" s="443">
        <f>VLOOKUP($H163,LISTAS!$C$3:$D$36,2,0)</f>
        <v>18</v>
      </c>
      <c r="G163" s="74">
        <v>204339</v>
      </c>
      <c r="H163" s="74" t="s">
        <v>523</v>
      </c>
      <c r="I163" s="74" t="s">
        <v>150</v>
      </c>
      <c r="J163" s="74"/>
      <c r="K163" s="74" t="s">
        <v>10</v>
      </c>
      <c r="L163" s="335">
        <v>187.26300000000001</v>
      </c>
    </row>
    <row r="164" spans="1:12" ht="15" x14ac:dyDescent="0.25">
      <c r="A164">
        <f>COUNTIF($B$1:B164,'TABLA LM'!$D$6)</f>
        <v>5</v>
      </c>
      <c r="B164" s="76">
        <v>141540</v>
      </c>
      <c r="C164" s="76" t="s">
        <v>147</v>
      </c>
      <c r="D164" s="336">
        <v>19077</v>
      </c>
      <c r="E164" s="77"/>
      <c r="F164" s="443">
        <f>VLOOKUP($H164,LISTAS!$C$3:$D$36,2,0)</f>
        <v>1</v>
      </c>
      <c r="G164" s="76">
        <v>130546</v>
      </c>
      <c r="H164" s="76" t="s">
        <v>531</v>
      </c>
      <c r="I164" s="76" t="s">
        <v>148</v>
      </c>
      <c r="J164" s="76">
        <v>12</v>
      </c>
      <c r="K164" s="76" t="s">
        <v>149</v>
      </c>
      <c r="L164" s="336">
        <v>228938</v>
      </c>
    </row>
    <row r="165" spans="1:12" ht="15" x14ac:dyDescent="0.25">
      <c r="A165">
        <f>COUNTIF($B$1:B165,'TABLA LM'!$D$6)</f>
        <v>5</v>
      </c>
      <c r="B165" s="76">
        <v>141540</v>
      </c>
      <c r="C165" s="76" t="s">
        <v>147</v>
      </c>
      <c r="D165" s="336">
        <v>19077</v>
      </c>
      <c r="E165" s="77"/>
      <c r="F165" s="443">
        <f>VLOOKUP($H165,LISTAS!$C$3:$D$36,2,0)</f>
        <v>2</v>
      </c>
      <c r="G165" s="76">
        <v>180507</v>
      </c>
      <c r="H165" s="76" t="s">
        <v>526</v>
      </c>
      <c r="I165" s="76" t="s">
        <v>544</v>
      </c>
      <c r="J165" s="76">
        <v>12</v>
      </c>
      <c r="K165" s="76" t="s">
        <v>8</v>
      </c>
      <c r="L165" s="336">
        <v>228924</v>
      </c>
    </row>
    <row r="166" spans="1:12" ht="15" x14ac:dyDescent="0.25">
      <c r="A166">
        <f>COUNTIF($B$1:B166,'TABLA LM'!$D$6)</f>
        <v>5</v>
      </c>
      <c r="B166" s="76">
        <v>141540</v>
      </c>
      <c r="C166" s="76" t="s">
        <v>147</v>
      </c>
      <c r="D166" s="336">
        <v>19077</v>
      </c>
      <c r="E166" s="77"/>
      <c r="F166" s="443">
        <f>VLOOKUP($H166,LISTAS!$C$3:$D$36,2,0)</f>
        <v>3</v>
      </c>
      <c r="G166" s="76">
        <v>200841</v>
      </c>
      <c r="H166" s="76" t="s">
        <v>518</v>
      </c>
      <c r="I166" s="76" t="s">
        <v>79</v>
      </c>
      <c r="J166" s="76"/>
      <c r="K166" s="76" t="s">
        <v>8</v>
      </c>
      <c r="L166" s="336">
        <v>66</v>
      </c>
    </row>
    <row r="167" spans="1:12" ht="15" x14ac:dyDescent="0.25">
      <c r="A167">
        <f>COUNTIF($B$1:B167,'TABLA LM'!$D$6)</f>
        <v>5</v>
      </c>
      <c r="B167" s="76">
        <v>141540</v>
      </c>
      <c r="C167" s="76" t="s">
        <v>147</v>
      </c>
      <c r="D167" s="336">
        <v>19077</v>
      </c>
      <c r="E167" s="77"/>
      <c r="F167" s="443">
        <f>VLOOKUP($H167,LISTAS!$C$3:$D$36,2,0)</f>
        <v>7</v>
      </c>
      <c r="G167" s="76">
        <v>209440</v>
      </c>
      <c r="H167" s="76" t="s">
        <v>521</v>
      </c>
      <c r="I167" s="76" t="s">
        <v>152</v>
      </c>
      <c r="J167" s="76"/>
      <c r="K167" s="76" t="s">
        <v>8</v>
      </c>
      <c r="L167" s="336">
        <v>19458</v>
      </c>
    </row>
    <row r="168" spans="1:12" ht="15" x14ac:dyDescent="0.25">
      <c r="A168">
        <f>COUNTIF($B$1:B168,'TABLA LM'!$D$6)</f>
        <v>5</v>
      </c>
      <c r="B168" s="76">
        <v>141540</v>
      </c>
      <c r="C168" s="76" t="s">
        <v>147</v>
      </c>
      <c r="D168" s="336">
        <v>19077</v>
      </c>
      <c r="E168" s="77"/>
      <c r="F168" s="443">
        <f>VLOOKUP($H168,LISTAS!$C$3:$D$36,2,0)</f>
        <v>17</v>
      </c>
      <c r="G168" s="76">
        <v>131694</v>
      </c>
      <c r="H168" s="74" t="s">
        <v>570</v>
      </c>
      <c r="I168" s="76" t="s">
        <v>151</v>
      </c>
      <c r="J168" s="76"/>
      <c r="K168" s="76" t="s">
        <v>10</v>
      </c>
      <c r="L168" s="336">
        <v>24.42</v>
      </c>
    </row>
    <row r="169" spans="1:12" ht="15" x14ac:dyDescent="0.25">
      <c r="A169">
        <f>COUNTIF($B$1:B169,'TABLA LM'!$D$6)</f>
        <v>5</v>
      </c>
      <c r="B169" s="76">
        <v>141540</v>
      </c>
      <c r="C169" s="76" t="s">
        <v>147</v>
      </c>
      <c r="D169" s="336">
        <v>19077</v>
      </c>
      <c r="E169" s="77"/>
      <c r="F169" s="443">
        <f>VLOOKUP($H169,LISTAS!$C$3:$D$36,2,0)</f>
        <v>18</v>
      </c>
      <c r="G169" s="76">
        <v>204339</v>
      </c>
      <c r="H169" s="76" t="s">
        <v>523</v>
      </c>
      <c r="I169" s="76" t="s">
        <v>150</v>
      </c>
      <c r="J169" s="76"/>
      <c r="K169" s="76" t="s">
        <v>10</v>
      </c>
      <c r="L169" s="336">
        <v>124</v>
      </c>
    </row>
    <row r="170" spans="1:12" ht="15" x14ac:dyDescent="0.25">
      <c r="A170">
        <f>COUNTIF($B$1:B170,'TABLA LM'!$D$6)</f>
        <v>5</v>
      </c>
      <c r="B170" s="78">
        <v>143588</v>
      </c>
      <c r="C170" s="78" t="s">
        <v>234</v>
      </c>
      <c r="D170" s="337">
        <v>39698</v>
      </c>
      <c r="E170" s="79"/>
      <c r="F170" s="443">
        <f>VLOOKUP($H170,LISTAS!$C$3:$D$36,2,0)</f>
        <v>1</v>
      </c>
      <c r="G170" s="78">
        <v>130547</v>
      </c>
      <c r="H170" s="78" t="s">
        <v>531</v>
      </c>
      <c r="I170" s="78" t="s">
        <v>170</v>
      </c>
      <c r="J170" s="78">
        <v>12</v>
      </c>
      <c r="K170" s="78" t="s">
        <v>149</v>
      </c>
      <c r="L170" s="337">
        <v>476376</v>
      </c>
    </row>
    <row r="171" spans="1:12" ht="15" x14ac:dyDescent="0.25">
      <c r="A171">
        <f>COUNTIF($B$1:B171,'TABLA LM'!$D$6)</f>
        <v>5</v>
      </c>
      <c r="B171" s="78">
        <v>143588</v>
      </c>
      <c r="C171" s="78" t="s">
        <v>234</v>
      </c>
      <c r="D171" s="337">
        <v>39698</v>
      </c>
      <c r="E171" s="79"/>
      <c r="F171" s="443">
        <f>VLOOKUP($H171,LISTAS!$C$3:$D$36,2,0)</f>
        <v>2</v>
      </c>
      <c r="G171" s="78">
        <v>181000</v>
      </c>
      <c r="H171" s="78" t="s">
        <v>576</v>
      </c>
      <c r="I171" s="78" t="s">
        <v>237</v>
      </c>
      <c r="J171" s="78">
        <v>12</v>
      </c>
      <c r="K171" s="78" t="s">
        <v>8</v>
      </c>
      <c r="L171" s="337">
        <v>476376</v>
      </c>
    </row>
    <row r="172" spans="1:12" ht="15" x14ac:dyDescent="0.25">
      <c r="A172">
        <f>COUNTIF($B$1:B172,'TABLA LM'!$D$6)</f>
        <v>5</v>
      </c>
      <c r="B172" s="78">
        <v>143588</v>
      </c>
      <c r="C172" s="78" t="s">
        <v>234</v>
      </c>
      <c r="D172" s="337">
        <v>39698</v>
      </c>
      <c r="E172" s="79"/>
      <c r="F172" s="443">
        <f>VLOOKUP($H172,LISTAS!$C$3:$D$36,2,0)</f>
        <v>3</v>
      </c>
      <c r="G172" s="78">
        <v>200842</v>
      </c>
      <c r="H172" s="78" t="s">
        <v>518</v>
      </c>
      <c r="I172" s="78" t="s">
        <v>122</v>
      </c>
      <c r="J172" s="78"/>
      <c r="K172" s="78" t="s">
        <v>8</v>
      </c>
      <c r="L172" s="337">
        <v>136</v>
      </c>
    </row>
    <row r="173" spans="1:12" ht="15" x14ac:dyDescent="0.25">
      <c r="A173">
        <f>COUNTIF($B$1:B173,'TABLA LM'!$D$6)</f>
        <v>5</v>
      </c>
      <c r="B173" s="78">
        <v>143588</v>
      </c>
      <c r="C173" s="78" t="s">
        <v>234</v>
      </c>
      <c r="D173" s="337">
        <v>39698</v>
      </c>
      <c r="E173" s="79"/>
      <c r="F173" s="443">
        <f>VLOOKUP($H173,LISTAS!$C$3:$D$36,2,0)</f>
        <v>7</v>
      </c>
      <c r="G173" s="78">
        <v>206613</v>
      </c>
      <c r="H173" s="78" t="s">
        <v>521</v>
      </c>
      <c r="I173" s="78" t="s">
        <v>235</v>
      </c>
      <c r="J173" s="78"/>
      <c r="K173" s="78" t="s">
        <v>8</v>
      </c>
      <c r="L173" s="337">
        <v>40095</v>
      </c>
    </row>
    <row r="174" spans="1:12" ht="15" x14ac:dyDescent="0.25">
      <c r="A174">
        <f>COUNTIF($B$1:B174,'TABLA LM'!$D$6)</f>
        <v>5</v>
      </c>
      <c r="B174" s="78">
        <v>143588</v>
      </c>
      <c r="C174" s="78" t="s">
        <v>234</v>
      </c>
      <c r="D174" s="337">
        <v>39698</v>
      </c>
      <c r="E174" s="79"/>
      <c r="F174" s="443">
        <f>VLOOKUP($H174,LISTAS!$C$3:$D$36,2,0)</f>
        <v>9</v>
      </c>
      <c r="G174" s="78">
        <v>207790</v>
      </c>
      <c r="H174" s="78" t="s">
        <v>528</v>
      </c>
      <c r="I174" s="78" t="s">
        <v>238</v>
      </c>
      <c r="J174" s="78"/>
      <c r="K174" s="78" t="s">
        <v>8</v>
      </c>
      <c r="L174" s="337">
        <v>40095</v>
      </c>
    </row>
    <row r="175" spans="1:12" ht="15" x14ac:dyDescent="0.25">
      <c r="A175">
        <f>COUNTIF($B$1:B175,'TABLA LM'!$D$6)</f>
        <v>5</v>
      </c>
      <c r="B175" s="78">
        <v>143588</v>
      </c>
      <c r="C175" s="78" t="s">
        <v>234</v>
      </c>
      <c r="D175" s="337">
        <v>39698</v>
      </c>
      <c r="E175" s="79"/>
      <c r="F175" s="443">
        <f>VLOOKUP($H175,LISTAS!$C$3:$D$36,2,0)</f>
        <v>17</v>
      </c>
      <c r="G175" s="78">
        <v>132673</v>
      </c>
      <c r="H175" s="78" t="s">
        <v>570</v>
      </c>
      <c r="I175" s="78" t="s">
        <v>236</v>
      </c>
      <c r="J175" s="78"/>
      <c r="K175" s="78" t="s">
        <v>10</v>
      </c>
      <c r="L175" s="337">
        <v>37</v>
      </c>
    </row>
    <row r="176" spans="1:12" ht="15" x14ac:dyDescent="0.25">
      <c r="A176">
        <f>COUNTIF($B$1:B176,'TABLA LM'!$D$6)</f>
        <v>5</v>
      </c>
      <c r="B176" s="78">
        <v>143588</v>
      </c>
      <c r="C176" s="78" t="s">
        <v>234</v>
      </c>
      <c r="D176" s="337">
        <v>39698</v>
      </c>
      <c r="E176" s="79"/>
      <c r="F176" s="443">
        <f>VLOOKUP($H176,LISTAS!$C$3:$D$36,2,0)</f>
        <v>18</v>
      </c>
      <c r="G176" s="78">
        <v>204339</v>
      </c>
      <c r="H176" s="78" t="s">
        <v>523</v>
      </c>
      <c r="I176" s="78" t="s">
        <v>150</v>
      </c>
      <c r="J176" s="78"/>
      <c r="K176" s="78" t="s">
        <v>10</v>
      </c>
      <c r="L176" s="337">
        <v>200</v>
      </c>
    </row>
    <row r="177" spans="1:12" ht="15" x14ac:dyDescent="0.25">
      <c r="A177">
        <f>COUNTIF($B$1:B177,'TABLA LM'!$D$6)</f>
        <v>5</v>
      </c>
      <c r="B177" s="80">
        <v>141538</v>
      </c>
      <c r="C177" s="80" t="s">
        <v>199</v>
      </c>
      <c r="D177" s="338">
        <v>39698</v>
      </c>
      <c r="E177" s="81"/>
      <c r="F177" s="443">
        <f>VLOOKUP($H177,LISTAS!$C$3:$D$36,2,0)</f>
        <v>1</v>
      </c>
      <c r="G177" s="80">
        <v>130547</v>
      </c>
      <c r="H177" s="80" t="s">
        <v>531</v>
      </c>
      <c r="I177" s="80" t="s">
        <v>170</v>
      </c>
      <c r="J177" s="80">
        <v>12</v>
      </c>
      <c r="K177" s="80" t="s">
        <v>149</v>
      </c>
      <c r="L177" s="338">
        <v>476376</v>
      </c>
    </row>
    <row r="178" spans="1:12" ht="15" x14ac:dyDescent="0.25">
      <c r="A178">
        <f>COUNTIF($B$1:B178,'TABLA LM'!$D$6)</f>
        <v>5</v>
      </c>
      <c r="B178" s="80">
        <v>141538</v>
      </c>
      <c r="C178" s="80" t="s">
        <v>199</v>
      </c>
      <c r="D178" s="338">
        <v>39698</v>
      </c>
      <c r="E178" s="81"/>
      <c r="F178" s="443">
        <f>VLOOKUP($H178,LISTAS!$C$3:$D$36,2,0)</f>
        <v>2</v>
      </c>
      <c r="G178" s="80">
        <v>180507</v>
      </c>
      <c r="H178" s="80" t="s">
        <v>526</v>
      </c>
      <c r="I178" s="80" t="s">
        <v>544</v>
      </c>
      <c r="J178" s="80">
        <v>12</v>
      </c>
      <c r="K178" s="80" t="s">
        <v>8</v>
      </c>
      <c r="L178" s="338">
        <v>476376</v>
      </c>
    </row>
    <row r="179" spans="1:12" ht="15" x14ac:dyDescent="0.25">
      <c r="A179">
        <f>COUNTIF($B$1:B179,'TABLA LM'!$D$6)</f>
        <v>5</v>
      </c>
      <c r="B179" s="80">
        <v>141538</v>
      </c>
      <c r="C179" s="80" t="s">
        <v>199</v>
      </c>
      <c r="D179" s="338">
        <v>39698</v>
      </c>
      <c r="E179" s="81"/>
      <c r="F179" s="443">
        <f>VLOOKUP($H179,LISTAS!$C$3:$D$36,2,0)</f>
        <v>3</v>
      </c>
      <c r="G179" s="80">
        <v>200842</v>
      </c>
      <c r="H179" s="80" t="s">
        <v>518</v>
      </c>
      <c r="I179" s="80" t="s">
        <v>122</v>
      </c>
      <c r="J179" s="80"/>
      <c r="K179" s="80" t="s">
        <v>8</v>
      </c>
      <c r="L179" s="338">
        <v>136</v>
      </c>
    </row>
    <row r="180" spans="1:12" ht="15" x14ac:dyDescent="0.25">
      <c r="A180">
        <f>COUNTIF($B$1:B180,'TABLA LM'!$D$6)</f>
        <v>5</v>
      </c>
      <c r="B180" s="80">
        <v>141538</v>
      </c>
      <c r="C180" s="80" t="s">
        <v>199</v>
      </c>
      <c r="D180" s="338">
        <v>39698</v>
      </c>
      <c r="E180" s="81"/>
      <c r="F180" s="443">
        <f>VLOOKUP($H180,LISTAS!$C$3:$D$36,2,0)</f>
        <v>7</v>
      </c>
      <c r="G180" s="80">
        <v>204145</v>
      </c>
      <c r="H180" s="80" t="s">
        <v>521</v>
      </c>
      <c r="I180" s="80" t="s">
        <v>200</v>
      </c>
      <c r="J180" s="80"/>
      <c r="K180" s="80" t="s">
        <v>8</v>
      </c>
      <c r="L180" s="338">
        <v>40094</v>
      </c>
    </row>
    <row r="181" spans="1:12" ht="15" x14ac:dyDescent="0.25">
      <c r="A181">
        <f>COUNTIF($B$1:B181,'TABLA LM'!$D$6)</f>
        <v>5</v>
      </c>
      <c r="B181" s="80">
        <v>141538</v>
      </c>
      <c r="C181" s="80" t="s">
        <v>199</v>
      </c>
      <c r="D181" s="338">
        <v>39698</v>
      </c>
      <c r="E181" s="81"/>
      <c r="F181" s="443">
        <f>VLOOKUP($H181,LISTAS!$C$3:$D$36,2,0)</f>
        <v>9</v>
      </c>
      <c r="G181" s="80">
        <v>209485</v>
      </c>
      <c r="H181" s="80" t="s">
        <v>528</v>
      </c>
      <c r="I181" s="80" t="s">
        <v>201</v>
      </c>
      <c r="J181" s="80"/>
      <c r="K181" s="80" t="s">
        <v>8</v>
      </c>
      <c r="L181" s="338">
        <v>40094</v>
      </c>
    </row>
    <row r="182" spans="1:12" ht="15" x14ac:dyDescent="0.25">
      <c r="A182">
        <f>COUNTIF($B$1:B182,'TABLA LM'!$D$6)</f>
        <v>5</v>
      </c>
      <c r="B182" s="80">
        <v>141538</v>
      </c>
      <c r="C182" s="80" t="s">
        <v>199</v>
      </c>
      <c r="D182" s="338">
        <v>39698</v>
      </c>
      <c r="E182" s="81"/>
      <c r="F182" s="443">
        <f>VLOOKUP($H182,LISTAS!$C$3:$D$36,2,0)</f>
        <v>17</v>
      </c>
      <c r="G182" s="80">
        <v>131694</v>
      </c>
      <c r="H182" s="78" t="s">
        <v>570</v>
      </c>
      <c r="I182" s="80" t="s">
        <v>151</v>
      </c>
      <c r="J182" s="80"/>
      <c r="K182" s="80" t="s">
        <v>10</v>
      </c>
      <c r="L182" s="338">
        <v>35.692</v>
      </c>
    </row>
    <row r="183" spans="1:12" ht="15" x14ac:dyDescent="0.25">
      <c r="A183">
        <f>COUNTIF($B$1:B183,'TABLA LM'!$D$6)</f>
        <v>5</v>
      </c>
      <c r="B183" s="80">
        <v>141538</v>
      </c>
      <c r="C183" s="80" t="s">
        <v>199</v>
      </c>
      <c r="D183" s="338">
        <v>39698</v>
      </c>
      <c r="E183" s="81"/>
      <c r="F183" s="443">
        <f>VLOOKUP($H183,LISTAS!$C$3:$D$36,2,0)</f>
        <v>18</v>
      </c>
      <c r="G183" s="80">
        <v>204339</v>
      </c>
      <c r="H183" s="80" t="s">
        <v>523</v>
      </c>
      <c r="I183" s="80" t="s">
        <v>150</v>
      </c>
      <c r="J183" s="80"/>
      <c r="K183" s="80" t="s">
        <v>10</v>
      </c>
      <c r="L183" s="338">
        <v>194.83199999999999</v>
      </c>
    </row>
    <row r="184" spans="1:12" ht="15" x14ac:dyDescent="0.25">
      <c r="A184">
        <f>COUNTIF($B$1:B184,'TABLA LM'!$D$6)</f>
        <v>5</v>
      </c>
      <c r="B184" s="39">
        <v>141537</v>
      </c>
      <c r="C184" s="39" t="s">
        <v>180</v>
      </c>
      <c r="D184" s="339">
        <v>38156</v>
      </c>
      <c r="E184" s="40"/>
      <c r="F184" s="443">
        <f>VLOOKUP($H184,LISTAS!$C$3:$D$36,2,0)</f>
        <v>1</v>
      </c>
      <c r="G184" s="39">
        <v>130546</v>
      </c>
      <c r="H184" s="39" t="s">
        <v>531</v>
      </c>
      <c r="I184" s="39" t="s">
        <v>148</v>
      </c>
      <c r="J184" s="39">
        <v>12</v>
      </c>
      <c r="K184" s="39" t="s">
        <v>149</v>
      </c>
      <c r="L184" s="339">
        <v>457875</v>
      </c>
    </row>
    <row r="185" spans="1:12" ht="15" x14ac:dyDescent="0.25">
      <c r="A185">
        <f>COUNTIF($B$1:B185,'TABLA LM'!$D$6)</f>
        <v>5</v>
      </c>
      <c r="B185" s="39">
        <v>141537</v>
      </c>
      <c r="C185" s="39" t="s">
        <v>180</v>
      </c>
      <c r="D185" s="339">
        <v>38156</v>
      </c>
      <c r="E185" s="40"/>
      <c r="F185" s="443">
        <f>VLOOKUP($H185,LISTAS!$C$3:$D$36,2,0)</f>
        <v>2</v>
      </c>
      <c r="G185" s="39">
        <v>180507</v>
      </c>
      <c r="H185" s="39" t="s">
        <v>526</v>
      </c>
      <c r="I185" s="39" t="s">
        <v>544</v>
      </c>
      <c r="J185" s="39">
        <v>12</v>
      </c>
      <c r="K185" s="39" t="s">
        <v>8</v>
      </c>
      <c r="L185" s="339">
        <v>457872</v>
      </c>
    </row>
    <row r="186" spans="1:12" ht="15" x14ac:dyDescent="0.25">
      <c r="A186">
        <f>COUNTIF($B$1:B186,'TABLA LM'!$D$6)</f>
        <v>5</v>
      </c>
      <c r="B186" s="39">
        <v>141537</v>
      </c>
      <c r="C186" s="39" t="s">
        <v>180</v>
      </c>
      <c r="D186" s="339">
        <v>38156</v>
      </c>
      <c r="E186" s="40"/>
      <c r="F186" s="443">
        <f>VLOOKUP($H186,LISTAS!$C$3:$D$36,2,0)</f>
        <v>3</v>
      </c>
      <c r="G186" s="39">
        <v>200842</v>
      </c>
      <c r="H186" s="39" t="s">
        <v>518</v>
      </c>
      <c r="I186" s="39" t="s">
        <v>122</v>
      </c>
      <c r="J186" s="39"/>
      <c r="K186" s="39" t="s">
        <v>8</v>
      </c>
      <c r="L186" s="339">
        <v>132</v>
      </c>
    </row>
    <row r="187" spans="1:12" ht="15" x14ac:dyDescent="0.25">
      <c r="A187">
        <f>COUNTIF($B$1:B187,'TABLA LM'!$D$6)</f>
        <v>5</v>
      </c>
      <c r="B187" s="39">
        <v>141537</v>
      </c>
      <c r="C187" s="39" t="s">
        <v>180</v>
      </c>
      <c r="D187" s="339">
        <v>38156</v>
      </c>
      <c r="E187" s="40"/>
      <c r="F187" s="443">
        <f>VLOOKUP($H187,LISTAS!$C$3:$D$36,2,0)</f>
        <v>7</v>
      </c>
      <c r="G187" s="39">
        <v>205039</v>
      </c>
      <c r="H187" s="39" t="s">
        <v>521</v>
      </c>
      <c r="I187" s="39" t="s">
        <v>182</v>
      </c>
      <c r="J187" s="39"/>
      <c r="K187" s="39" t="s">
        <v>8</v>
      </c>
      <c r="L187" s="339">
        <v>38919</v>
      </c>
    </row>
    <row r="188" spans="1:12" ht="15" x14ac:dyDescent="0.25">
      <c r="A188">
        <f>COUNTIF($B$1:B188,'TABLA LM'!$D$6)</f>
        <v>5</v>
      </c>
      <c r="B188" s="39">
        <v>141537</v>
      </c>
      <c r="C188" s="39" t="s">
        <v>180</v>
      </c>
      <c r="D188" s="339">
        <v>38156</v>
      </c>
      <c r="E188" s="40"/>
      <c r="F188" s="443">
        <f>VLOOKUP($H188,LISTAS!$C$3:$D$36,2,0)</f>
        <v>9</v>
      </c>
      <c r="G188" s="39">
        <v>215025</v>
      </c>
      <c r="H188" s="39" t="s">
        <v>528</v>
      </c>
      <c r="I188" s="39" t="s">
        <v>183</v>
      </c>
      <c r="J188" s="39"/>
      <c r="K188" s="39" t="s">
        <v>8</v>
      </c>
      <c r="L188" s="339">
        <v>38919</v>
      </c>
    </row>
    <row r="189" spans="1:12" ht="15" x14ac:dyDescent="0.25">
      <c r="A189">
        <f>COUNTIF($B$1:B189,'TABLA LM'!$D$6)</f>
        <v>5</v>
      </c>
      <c r="B189" s="39">
        <v>141537</v>
      </c>
      <c r="C189" s="39" t="s">
        <v>180</v>
      </c>
      <c r="D189" s="339">
        <v>38156</v>
      </c>
      <c r="E189" s="40"/>
      <c r="F189" s="443">
        <f>VLOOKUP($H189,LISTAS!$C$3:$D$36,2,0)</f>
        <v>17</v>
      </c>
      <c r="G189" s="39">
        <v>132006</v>
      </c>
      <c r="H189" s="39" t="s">
        <v>570</v>
      </c>
      <c r="I189" s="39" t="s">
        <v>181</v>
      </c>
      <c r="J189" s="39"/>
      <c r="K189" s="39" t="s">
        <v>10</v>
      </c>
      <c r="L189" s="339">
        <v>34.305999999999997</v>
      </c>
    </row>
    <row r="190" spans="1:12" ht="15" x14ac:dyDescent="0.25">
      <c r="A190">
        <f>COUNTIF($B$1:B190,'TABLA LM'!$D$6)</f>
        <v>5</v>
      </c>
      <c r="B190" s="39">
        <v>141537</v>
      </c>
      <c r="C190" s="39" t="s">
        <v>180</v>
      </c>
      <c r="D190" s="339">
        <v>38156</v>
      </c>
      <c r="E190" s="40"/>
      <c r="F190" s="443">
        <f>VLOOKUP($H190,LISTAS!$C$3:$D$36,2,0)</f>
        <v>18</v>
      </c>
      <c r="G190" s="39">
        <v>204339</v>
      </c>
      <c r="H190" s="39" t="s">
        <v>523</v>
      </c>
      <c r="I190" s="39" t="s">
        <v>150</v>
      </c>
      <c r="J190" s="39"/>
      <c r="K190" s="39" t="s">
        <v>10</v>
      </c>
      <c r="L190" s="339">
        <v>187.26300000000001</v>
      </c>
    </row>
    <row r="191" spans="1:12" ht="15" x14ac:dyDescent="0.25">
      <c r="A191">
        <f>COUNTIF($B$1:B191,'TABLA LM'!$D$6)</f>
        <v>5</v>
      </c>
      <c r="B191" s="37">
        <v>143006</v>
      </c>
      <c r="C191" s="37" t="s">
        <v>169</v>
      </c>
      <c r="D191" s="318">
        <v>4000</v>
      </c>
      <c r="E191" s="38"/>
      <c r="F191" s="443">
        <f>VLOOKUP($H191,LISTAS!$C$3:$D$36,2,0)</f>
        <v>1</v>
      </c>
      <c r="G191" s="37">
        <v>130547</v>
      </c>
      <c r="H191" s="37" t="s">
        <v>531</v>
      </c>
      <c r="I191" s="37" t="s">
        <v>170</v>
      </c>
      <c r="J191" s="37">
        <v>12</v>
      </c>
      <c r="K191" s="37" t="s">
        <v>149</v>
      </c>
      <c r="L191" s="318">
        <v>48000</v>
      </c>
    </row>
    <row r="192" spans="1:12" ht="15" x14ac:dyDescent="0.25">
      <c r="A192">
        <f>COUNTIF($B$1:B192,'TABLA LM'!$D$6)</f>
        <v>5</v>
      </c>
      <c r="B192" s="37">
        <v>143006</v>
      </c>
      <c r="C192" s="37" t="s">
        <v>169</v>
      </c>
      <c r="D192" s="318">
        <v>4000</v>
      </c>
      <c r="E192" s="38"/>
      <c r="F192" s="443">
        <f>VLOOKUP($H192,LISTAS!$C$3:$D$36,2,0)</f>
        <v>2</v>
      </c>
      <c r="G192" s="37">
        <v>180507</v>
      </c>
      <c r="H192" s="37" t="s">
        <v>526</v>
      </c>
      <c r="I192" s="37" t="s">
        <v>544</v>
      </c>
      <c r="J192" s="37">
        <v>12</v>
      </c>
      <c r="K192" s="37" t="s">
        <v>8</v>
      </c>
      <c r="L192" s="318">
        <v>48000</v>
      </c>
    </row>
    <row r="193" spans="1:12" ht="15" x14ac:dyDescent="0.25">
      <c r="A193">
        <f>COUNTIF($B$1:B193,'TABLA LM'!$D$6)</f>
        <v>5</v>
      </c>
      <c r="B193" s="37">
        <v>143006</v>
      </c>
      <c r="C193" s="37" t="s">
        <v>169</v>
      </c>
      <c r="D193" s="318">
        <v>4000</v>
      </c>
      <c r="E193" s="38"/>
      <c r="F193" s="443">
        <f>VLOOKUP($H193,LISTAS!$C$3:$D$36,2,0)</f>
        <v>3</v>
      </c>
      <c r="G193" s="37">
        <v>200842</v>
      </c>
      <c r="H193" s="37" t="s">
        <v>518</v>
      </c>
      <c r="I193" s="37" t="s">
        <v>122</v>
      </c>
      <c r="J193" s="37"/>
      <c r="K193" s="37" t="s">
        <v>8</v>
      </c>
      <c r="L193" s="318">
        <v>15</v>
      </c>
    </row>
    <row r="194" spans="1:12" ht="15" x14ac:dyDescent="0.25">
      <c r="A194">
        <f>COUNTIF($B$1:B194,'TABLA LM'!$D$6)</f>
        <v>5</v>
      </c>
      <c r="B194" s="37">
        <v>143006</v>
      </c>
      <c r="C194" s="37" t="s">
        <v>169</v>
      </c>
      <c r="D194" s="318">
        <v>4000</v>
      </c>
      <c r="E194" s="38"/>
      <c r="F194" s="443">
        <f>VLOOKUP($H194,LISTAS!$C$3:$D$36,2,0)</f>
        <v>7</v>
      </c>
      <c r="G194" s="37">
        <v>210388</v>
      </c>
      <c r="H194" s="37" t="s">
        <v>521</v>
      </c>
      <c r="I194" s="37" t="s">
        <v>172</v>
      </c>
      <c r="J194" s="37"/>
      <c r="K194" s="37" t="s">
        <v>8</v>
      </c>
      <c r="L194" s="318">
        <v>4000</v>
      </c>
    </row>
    <row r="195" spans="1:12" ht="15" x14ac:dyDescent="0.25">
      <c r="A195">
        <f>COUNTIF($B$1:B195,'TABLA LM'!$D$6)</f>
        <v>5</v>
      </c>
      <c r="B195" s="37">
        <v>143006</v>
      </c>
      <c r="C195" s="37" t="s">
        <v>169</v>
      </c>
      <c r="D195" s="318">
        <v>4000</v>
      </c>
      <c r="E195" s="38"/>
      <c r="F195" s="443">
        <f>VLOOKUP($H195,LISTAS!$C$3:$D$36,2,0)</f>
        <v>17</v>
      </c>
      <c r="G195" s="37">
        <v>133485</v>
      </c>
      <c r="H195" s="37" t="s">
        <v>570</v>
      </c>
      <c r="I195" s="37" t="s">
        <v>171</v>
      </c>
      <c r="J195" s="37"/>
      <c r="K195" s="37" t="s">
        <v>10</v>
      </c>
      <c r="L195" s="318">
        <v>3.53</v>
      </c>
    </row>
    <row r="196" spans="1:12" ht="15" x14ac:dyDescent="0.25">
      <c r="A196">
        <f>COUNTIF($B$1:B196,'TABLA LM'!$D$6)</f>
        <v>5</v>
      </c>
      <c r="B196" s="37">
        <v>143006</v>
      </c>
      <c r="C196" s="37" t="s">
        <v>169</v>
      </c>
      <c r="D196" s="318">
        <v>4000</v>
      </c>
      <c r="E196" s="38"/>
      <c r="F196" s="443">
        <f>VLOOKUP($H196,LISTAS!$C$3:$D$36,2,0)</f>
        <v>18</v>
      </c>
      <c r="G196" s="37">
        <v>204339</v>
      </c>
      <c r="H196" s="37" t="s">
        <v>523</v>
      </c>
      <c r="I196" s="37" t="s">
        <v>150</v>
      </c>
      <c r="J196" s="37"/>
      <c r="K196" s="37" t="s">
        <v>10</v>
      </c>
      <c r="L196" s="318">
        <v>19</v>
      </c>
    </row>
    <row r="197" spans="1:12" ht="15" x14ac:dyDescent="0.25">
      <c r="A197">
        <f>COUNTIF($B$1:B197,'TABLA LM'!$D$6)</f>
        <v>5</v>
      </c>
      <c r="B197" s="35">
        <v>143755</v>
      </c>
      <c r="C197" s="35" t="s">
        <v>369</v>
      </c>
      <c r="D197" s="317">
        <v>38156</v>
      </c>
      <c r="E197" s="36"/>
      <c r="F197" s="443">
        <f>VLOOKUP($H197,LISTAS!$C$3:$D$36,2,0)</f>
        <v>1</v>
      </c>
      <c r="G197" s="35">
        <v>130546</v>
      </c>
      <c r="H197" s="35" t="s">
        <v>531</v>
      </c>
      <c r="I197" s="35" t="s">
        <v>148</v>
      </c>
      <c r="J197" s="35">
        <v>20</v>
      </c>
      <c r="K197" s="35" t="s">
        <v>149</v>
      </c>
      <c r="L197" s="317">
        <v>763120</v>
      </c>
    </row>
    <row r="198" spans="1:12" ht="15" x14ac:dyDescent="0.25">
      <c r="A198">
        <f>COUNTIF($B$1:B198,'TABLA LM'!$D$6)</f>
        <v>5</v>
      </c>
      <c r="B198" s="35">
        <v>143755</v>
      </c>
      <c r="C198" s="35" t="s">
        <v>369</v>
      </c>
      <c r="D198" s="317">
        <v>38156</v>
      </c>
      <c r="E198" s="36"/>
      <c r="F198" s="443">
        <f>VLOOKUP($H198,LISTAS!$C$3:$D$36,2,0)</f>
        <v>2</v>
      </c>
      <c r="G198" s="35">
        <v>180507</v>
      </c>
      <c r="H198" s="35" t="s">
        <v>526</v>
      </c>
      <c r="I198" s="35" t="s">
        <v>544</v>
      </c>
      <c r="J198" s="35">
        <v>20</v>
      </c>
      <c r="K198" s="35" t="s">
        <v>8</v>
      </c>
      <c r="L198" s="317">
        <v>763120</v>
      </c>
    </row>
    <row r="199" spans="1:12" ht="15" x14ac:dyDescent="0.25">
      <c r="A199">
        <f>COUNTIF($B$1:B199,'TABLA LM'!$D$6)</f>
        <v>5</v>
      </c>
      <c r="B199" s="35">
        <v>143755</v>
      </c>
      <c r="C199" s="35" t="s">
        <v>369</v>
      </c>
      <c r="D199" s="317">
        <v>38156</v>
      </c>
      <c r="E199" s="36"/>
      <c r="F199" s="443">
        <f>VLOOKUP($H199,LISTAS!$C$3:$D$36,2,0)</f>
        <v>3</v>
      </c>
      <c r="G199" s="35">
        <v>206458</v>
      </c>
      <c r="H199" s="35" t="s">
        <v>518</v>
      </c>
      <c r="I199" s="35" t="s">
        <v>484</v>
      </c>
      <c r="J199" s="35"/>
      <c r="K199" s="35" t="s">
        <v>8</v>
      </c>
      <c r="L199" s="317">
        <v>152</v>
      </c>
    </row>
    <row r="200" spans="1:12" ht="15" x14ac:dyDescent="0.25">
      <c r="A200">
        <f>COUNTIF($B$1:B200,'TABLA LM'!$D$6)</f>
        <v>5</v>
      </c>
      <c r="B200" s="35">
        <v>143755</v>
      </c>
      <c r="C200" s="35" t="s">
        <v>369</v>
      </c>
      <c r="D200" s="317">
        <v>38156</v>
      </c>
      <c r="E200" s="36"/>
      <c r="F200" s="443">
        <f>VLOOKUP($H200,LISTAS!$C$3:$D$36,2,0)</f>
        <v>7</v>
      </c>
      <c r="G200" s="35">
        <v>206958</v>
      </c>
      <c r="H200" s="35" t="s">
        <v>521</v>
      </c>
      <c r="I200" s="35" t="s">
        <v>370</v>
      </c>
      <c r="J200" s="35"/>
      <c r="K200" s="35" t="s">
        <v>8</v>
      </c>
      <c r="L200" s="317">
        <v>38156</v>
      </c>
    </row>
    <row r="201" spans="1:12" ht="15" x14ac:dyDescent="0.25">
      <c r="A201">
        <f>COUNTIF($B$1:B201,'TABLA LM'!$D$6)</f>
        <v>5</v>
      </c>
      <c r="B201" s="35">
        <v>143755</v>
      </c>
      <c r="C201" s="35" t="s">
        <v>369</v>
      </c>
      <c r="D201" s="317">
        <v>38156</v>
      </c>
      <c r="E201" s="36"/>
      <c r="F201" s="443">
        <f>VLOOKUP($H201,LISTAS!$C$3:$D$36,2,0)</f>
        <v>9</v>
      </c>
      <c r="G201" s="35">
        <v>203835</v>
      </c>
      <c r="H201" s="35" t="s">
        <v>528</v>
      </c>
      <c r="I201" s="35" t="s">
        <v>486</v>
      </c>
      <c r="J201" s="35"/>
      <c r="K201" s="35" t="s">
        <v>8</v>
      </c>
      <c r="L201" s="317">
        <v>38156</v>
      </c>
    </row>
    <row r="202" spans="1:12" ht="15" x14ac:dyDescent="0.25">
      <c r="A202">
        <f>COUNTIF($B$1:B202,'TABLA LM'!$D$6)</f>
        <v>5</v>
      </c>
      <c r="B202" s="35">
        <v>143755</v>
      </c>
      <c r="C202" s="35" t="s">
        <v>369</v>
      </c>
      <c r="D202" s="317">
        <v>38156</v>
      </c>
      <c r="E202" s="36"/>
      <c r="F202" s="443">
        <f>VLOOKUP($H202,LISTAS!$C$3:$D$36,2,0)</f>
        <v>17</v>
      </c>
      <c r="G202" s="35">
        <v>130973</v>
      </c>
      <c r="H202" s="35" t="s">
        <v>570</v>
      </c>
      <c r="I202" s="35" t="s">
        <v>371</v>
      </c>
      <c r="J202" s="35"/>
      <c r="K202" s="35" t="s">
        <v>10</v>
      </c>
      <c r="L202" s="317">
        <v>33.630000000000003</v>
      </c>
    </row>
    <row r="203" spans="1:12" ht="15" x14ac:dyDescent="0.25">
      <c r="A203">
        <f>COUNTIF($B$1:B203,'TABLA LM'!$D$6)</f>
        <v>5</v>
      </c>
      <c r="B203" s="35">
        <v>143755</v>
      </c>
      <c r="C203" s="35" t="s">
        <v>369</v>
      </c>
      <c r="D203" s="317">
        <v>38156</v>
      </c>
      <c r="E203" s="36"/>
      <c r="F203" s="443">
        <f>VLOOKUP($H203,LISTAS!$C$3:$D$36,2,0)</f>
        <v>18</v>
      </c>
      <c r="G203" s="35">
        <v>204339</v>
      </c>
      <c r="H203" s="35" t="s">
        <v>523</v>
      </c>
      <c r="I203" s="35" t="s">
        <v>150</v>
      </c>
      <c r="J203" s="35"/>
      <c r="K203" s="35" t="s">
        <v>10</v>
      </c>
      <c r="L203" s="317">
        <v>183.59</v>
      </c>
    </row>
    <row r="204" spans="1:12" ht="15" x14ac:dyDescent="0.25">
      <c r="A204">
        <f>COUNTIF($B$1:B204,'TABLA LM'!$D$6)</f>
        <v>5</v>
      </c>
      <c r="B204" s="33">
        <v>142530</v>
      </c>
      <c r="C204" s="33" t="s">
        <v>165</v>
      </c>
      <c r="D204" s="316">
        <v>7921</v>
      </c>
      <c r="E204" s="34"/>
      <c r="F204" s="443">
        <f>VLOOKUP($H204,LISTAS!$C$3:$D$36,2,0)</f>
        <v>1</v>
      </c>
      <c r="G204" s="33">
        <v>130549</v>
      </c>
      <c r="H204" s="33" t="s">
        <v>531</v>
      </c>
      <c r="I204" s="33" t="s">
        <v>128</v>
      </c>
      <c r="J204" s="33">
        <v>60</v>
      </c>
      <c r="K204" s="33" t="s">
        <v>10</v>
      </c>
      <c r="L204" s="316">
        <v>277.18200000000002</v>
      </c>
    </row>
    <row r="205" spans="1:12" ht="15" x14ac:dyDescent="0.25">
      <c r="A205">
        <f>COUNTIF($B$1:B205,'TABLA LM'!$D$6)</f>
        <v>5</v>
      </c>
      <c r="B205" s="33">
        <v>142530</v>
      </c>
      <c r="C205" s="33" t="s">
        <v>165</v>
      </c>
      <c r="D205" s="316">
        <v>7921</v>
      </c>
      <c r="E205" s="34"/>
      <c r="F205" s="443">
        <f>VLOOKUP($H205,LISTAS!$C$3:$D$36,2,0)</f>
        <v>2</v>
      </c>
      <c r="G205" s="33">
        <v>180506</v>
      </c>
      <c r="H205" s="33" t="s">
        <v>526</v>
      </c>
      <c r="I205" s="33" t="s">
        <v>545</v>
      </c>
      <c r="J205" s="33">
        <v>60</v>
      </c>
      <c r="K205" s="33" t="s">
        <v>8</v>
      </c>
      <c r="L205" s="316">
        <v>7921</v>
      </c>
    </row>
    <row r="206" spans="1:12" ht="15" x14ac:dyDescent="0.25">
      <c r="A206">
        <f>COUNTIF($B$1:B206,'TABLA LM'!$D$6)</f>
        <v>5</v>
      </c>
      <c r="B206" s="33">
        <v>142530</v>
      </c>
      <c r="C206" s="33" t="s">
        <v>165</v>
      </c>
      <c r="D206" s="316">
        <v>7921</v>
      </c>
      <c r="E206" s="34"/>
      <c r="F206" s="443">
        <f>VLOOKUP($H206,LISTAS!$C$3:$D$36,2,0)</f>
        <v>3</v>
      </c>
      <c r="G206" s="33">
        <v>204391</v>
      </c>
      <c r="H206" s="33" t="s">
        <v>518</v>
      </c>
      <c r="I206" s="33" t="s">
        <v>167</v>
      </c>
      <c r="J206" s="33"/>
      <c r="K206" s="33" t="s">
        <v>8</v>
      </c>
      <c r="L206" s="316">
        <v>77</v>
      </c>
    </row>
    <row r="207" spans="1:12" ht="15" x14ac:dyDescent="0.25">
      <c r="A207">
        <f>COUNTIF($B$1:B207,'TABLA LM'!$D$6)</f>
        <v>5</v>
      </c>
      <c r="B207" s="33">
        <v>142530</v>
      </c>
      <c r="C207" s="33" t="s">
        <v>165</v>
      </c>
      <c r="D207" s="316">
        <v>7921</v>
      </c>
      <c r="E207" s="34"/>
      <c r="F207" s="443">
        <f>VLOOKUP($H207,LISTAS!$C$3:$D$36,2,0)</f>
        <v>4</v>
      </c>
      <c r="G207" s="33">
        <v>201745</v>
      </c>
      <c r="H207" s="33" t="s">
        <v>519</v>
      </c>
      <c r="I207" s="33" t="s">
        <v>130</v>
      </c>
      <c r="J207" s="33"/>
      <c r="K207" s="33" t="s">
        <v>8</v>
      </c>
      <c r="L207" s="316">
        <v>7921</v>
      </c>
    </row>
    <row r="208" spans="1:12" ht="15" x14ac:dyDescent="0.25">
      <c r="A208">
        <f>COUNTIF($B$1:B208,'TABLA LM'!$D$6)</f>
        <v>5</v>
      </c>
      <c r="B208" s="33">
        <v>142530</v>
      </c>
      <c r="C208" s="33" t="s">
        <v>165</v>
      </c>
      <c r="D208" s="316">
        <v>7921</v>
      </c>
      <c r="E208" s="34"/>
      <c r="F208" s="443">
        <f>VLOOKUP($H208,LISTAS!$C$3:$D$36,2,0)</f>
        <v>5</v>
      </c>
      <c r="G208" s="33">
        <v>201522</v>
      </c>
      <c r="H208" s="33" t="s">
        <v>520</v>
      </c>
      <c r="I208" s="33" t="s">
        <v>158</v>
      </c>
      <c r="J208" s="33"/>
      <c r="K208" s="33" t="s">
        <v>8</v>
      </c>
      <c r="L208" s="316">
        <v>7921</v>
      </c>
    </row>
    <row r="209" spans="1:12" ht="15" x14ac:dyDescent="0.25">
      <c r="A209">
        <f>COUNTIF($B$1:B209,'TABLA LM'!$D$6)</f>
        <v>5</v>
      </c>
      <c r="B209" s="33">
        <v>142530</v>
      </c>
      <c r="C209" s="33" t="s">
        <v>165</v>
      </c>
      <c r="D209" s="316">
        <v>7921</v>
      </c>
      <c r="E209" s="34"/>
      <c r="F209" s="443">
        <f>VLOOKUP($H209,LISTAS!$C$3:$D$36,2,0)</f>
        <v>7</v>
      </c>
      <c r="G209" s="33">
        <v>214993</v>
      </c>
      <c r="H209" s="33" t="s">
        <v>521</v>
      </c>
      <c r="I209" s="33" t="s">
        <v>168</v>
      </c>
      <c r="J209" s="33"/>
      <c r="K209" s="33" t="s">
        <v>8</v>
      </c>
      <c r="L209" s="316">
        <v>8079</v>
      </c>
    </row>
    <row r="210" spans="1:12" ht="15" x14ac:dyDescent="0.25">
      <c r="A210">
        <f>COUNTIF($B$1:B210,'TABLA LM'!$D$6)</f>
        <v>5</v>
      </c>
      <c r="B210" s="33">
        <v>142530</v>
      </c>
      <c r="C210" s="33" t="s">
        <v>165</v>
      </c>
      <c r="D210" s="316">
        <v>7921</v>
      </c>
      <c r="E210" s="34"/>
      <c r="F210" s="443">
        <f>VLOOKUP($H210,LISTAS!$C$3:$D$36,2,0)</f>
        <v>8</v>
      </c>
      <c r="G210" s="33">
        <v>210077</v>
      </c>
      <c r="H210" s="33" t="s">
        <v>522</v>
      </c>
      <c r="I210" s="33" t="s">
        <v>166</v>
      </c>
      <c r="J210" s="33"/>
      <c r="K210" s="33" t="s">
        <v>8</v>
      </c>
      <c r="L210" s="316">
        <v>8079</v>
      </c>
    </row>
    <row r="211" spans="1:12" ht="15" x14ac:dyDescent="0.25">
      <c r="A211">
        <f>COUNTIF($B$1:B211,'TABLA LM'!$D$6)</f>
        <v>5</v>
      </c>
      <c r="B211" s="33">
        <v>142530</v>
      </c>
      <c r="C211" s="33" t="s">
        <v>165</v>
      </c>
      <c r="D211" s="316">
        <v>7921</v>
      </c>
      <c r="E211" s="34"/>
      <c r="F211" s="443">
        <f>VLOOKUP($H211,LISTAS!$C$3:$D$36,2,0)</f>
        <v>9</v>
      </c>
      <c r="G211" s="33">
        <v>214991</v>
      </c>
      <c r="H211" s="33" t="s">
        <v>528</v>
      </c>
      <c r="I211" s="33" t="s">
        <v>161</v>
      </c>
      <c r="J211" s="33"/>
      <c r="K211" s="33" t="s">
        <v>8</v>
      </c>
      <c r="L211" s="316">
        <v>8079</v>
      </c>
    </row>
    <row r="212" spans="1:12" ht="15" x14ac:dyDescent="0.25">
      <c r="A212">
        <f>COUNTIF($B$1:B212,'TABLA LM'!$D$6)</f>
        <v>5</v>
      </c>
      <c r="B212" s="84">
        <v>142180</v>
      </c>
      <c r="C212" s="84" t="s">
        <v>250</v>
      </c>
      <c r="D212" s="340">
        <v>7928</v>
      </c>
      <c r="E212" s="85"/>
      <c r="F212" s="443">
        <f>VLOOKUP($H212,LISTAS!$C$3:$D$36,2,0)</f>
        <v>1</v>
      </c>
      <c r="G212" s="84">
        <v>130549</v>
      </c>
      <c r="H212" s="84" t="s">
        <v>531</v>
      </c>
      <c r="I212" s="84" t="s">
        <v>128</v>
      </c>
      <c r="J212" s="84">
        <v>60</v>
      </c>
      <c r="K212" s="84" t="s">
        <v>10</v>
      </c>
      <c r="L212" s="340">
        <v>276.51</v>
      </c>
    </row>
    <row r="213" spans="1:12" ht="15" x14ac:dyDescent="0.25">
      <c r="A213">
        <f>COUNTIF($B$1:B213,'TABLA LM'!$D$6)</f>
        <v>5</v>
      </c>
      <c r="B213" s="84">
        <v>142180</v>
      </c>
      <c r="C213" s="84" t="s">
        <v>250</v>
      </c>
      <c r="D213" s="340">
        <v>7928</v>
      </c>
      <c r="E213" s="85"/>
      <c r="F213" s="443">
        <f>VLOOKUP($H213,LISTAS!$C$3:$D$36,2,0)</f>
        <v>2</v>
      </c>
      <c r="G213" s="84">
        <v>181008</v>
      </c>
      <c r="H213" s="84" t="s">
        <v>578</v>
      </c>
      <c r="I213" s="84" t="s">
        <v>242</v>
      </c>
      <c r="J213" s="84">
        <v>60</v>
      </c>
      <c r="K213" s="84" t="s">
        <v>8</v>
      </c>
      <c r="L213" s="340">
        <v>7928</v>
      </c>
    </row>
    <row r="214" spans="1:12" ht="15" x14ac:dyDescent="0.25">
      <c r="A214">
        <f>COUNTIF($B$1:B214,'TABLA LM'!$D$6)</f>
        <v>5</v>
      </c>
      <c r="B214" s="84">
        <v>142180</v>
      </c>
      <c r="C214" s="84" t="s">
        <v>250</v>
      </c>
      <c r="D214" s="340">
        <v>7928</v>
      </c>
      <c r="E214" s="85"/>
      <c r="F214" s="443">
        <f>VLOOKUP($H214,LISTAS!$C$3:$D$36,2,0)</f>
        <v>3</v>
      </c>
      <c r="G214" s="84">
        <v>200834</v>
      </c>
      <c r="H214" s="84" t="s">
        <v>518</v>
      </c>
      <c r="I214" s="84" t="s">
        <v>73</v>
      </c>
      <c r="J214" s="84"/>
      <c r="K214" s="84" t="s">
        <v>8</v>
      </c>
      <c r="L214" s="340">
        <v>133</v>
      </c>
    </row>
    <row r="215" spans="1:12" ht="15" x14ac:dyDescent="0.25">
      <c r="A215">
        <f>COUNTIF($B$1:B215,'TABLA LM'!$D$6)</f>
        <v>5</v>
      </c>
      <c r="B215" s="84">
        <v>142180</v>
      </c>
      <c r="C215" s="84" t="s">
        <v>250</v>
      </c>
      <c r="D215" s="340">
        <v>7928</v>
      </c>
      <c r="E215" s="85"/>
      <c r="F215" s="443">
        <f>VLOOKUP($H215,LISTAS!$C$3:$D$36,2,0)</f>
        <v>4</v>
      </c>
      <c r="G215" s="84">
        <v>201745</v>
      </c>
      <c r="H215" s="84" t="s">
        <v>519</v>
      </c>
      <c r="I215" s="84" t="s">
        <v>130</v>
      </c>
      <c r="J215" s="84"/>
      <c r="K215" s="84" t="s">
        <v>8</v>
      </c>
      <c r="L215" s="340">
        <v>8086</v>
      </c>
    </row>
    <row r="216" spans="1:12" ht="15" x14ac:dyDescent="0.25">
      <c r="A216">
        <f>COUNTIF($B$1:B216,'TABLA LM'!$D$6)</f>
        <v>5</v>
      </c>
      <c r="B216" s="84">
        <v>142180</v>
      </c>
      <c r="C216" s="84" t="s">
        <v>250</v>
      </c>
      <c r="D216" s="340">
        <v>7928</v>
      </c>
      <c r="E216" s="85"/>
      <c r="F216" s="443">
        <f>VLOOKUP($H216,LISTAS!$C$3:$D$36,2,0)</f>
        <v>5</v>
      </c>
      <c r="G216" s="84">
        <v>201517</v>
      </c>
      <c r="H216" s="84" t="s">
        <v>520</v>
      </c>
      <c r="I216" s="84" t="s">
        <v>252</v>
      </c>
      <c r="J216" s="84"/>
      <c r="K216" s="84" t="s">
        <v>8</v>
      </c>
      <c r="L216" s="340">
        <v>8086</v>
      </c>
    </row>
    <row r="217" spans="1:12" ht="15" x14ac:dyDescent="0.25">
      <c r="A217">
        <f>COUNTIF($B$1:B217,'TABLA LM'!$D$6)</f>
        <v>5</v>
      </c>
      <c r="B217" s="84">
        <v>142180</v>
      </c>
      <c r="C217" s="84" t="s">
        <v>250</v>
      </c>
      <c r="D217" s="340">
        <v>7928</v>
      </c>
      <c r="E217" s="85"/>
      <c r="F217" s="443">
        <f>VLOOKUP($H217,LISTAS!$C$3:$D$36,2,0)</f>
        <v>7</v>
      </c>
      <c r="G217" s="84">
        <v>207968</v>
      </c>
      <c r="H217" s="84" t="s">
        <v>521</v>
      </c>
      <c r="I217" s="84" t="s">
        <v>253</v>
      </c>
      <c r="J217" s="84"/>
      <c r="K217" s="84" t="s">
        <v>8</v>
      </c>
      <c r="L217" s="340">
        <v>7924</v>
      </c>
    </row>
    <row r="218" spans="1:12" ht="15" x14ac:dyDescent="0.25">
      <c r="A218">
        <f>COUNTIF($B$1:B218,'TABLA LM'!$D$6)</f>
        <v>5</v>
      </c>
      <c r="B218" s="84">
        <v>142180</v>
      </c>
      <c r="C218" s="84" t="s">
        <v>250</v>
      </c>
      <c r="D218" s="340">
        <v>7928</v>
      </c>
      <c r="E218" s="85"/>
      <c r="F218" s="443">
        <f>VLOOKUP($H218,LISTAS!$C$3:$D$36,2,0)</f>
        <v>8</v>
      </c>
      <c r="G218" s="84">
        <v>207852</v>
      </c>
      <c r="H218" s="84" t="s">
        <v>522</v>
      </c>
      <c r="I218" s="84" t="s">
        <v>251</v>
      </c>
      <c r="J218" s="84"/>
      <c r="K218" s="84" t="s">
        <v>8</v>
      </c>
      <c r="L218" s="340">
        <v>8086</v>
      </c>
    </row>
    <row r="219" spans="1:12" ht="15" x14ac:dyDescent="0.25">
      <c r="A219">
        <f>COUNTIF($B$1:B219,'TABLA LM'!$D$6)</f>
        <v>5</v>
      </c>
      <c r="B219" s="84">
        <v>142180</v>
      </c>
      <c r="C219" s="84" t="s">
        <v>250</v>
      </c>
      <c r="D219" s="340">
        <v>7928</v>
      </c>
      <c r="E219" s="85"/>
      <c r="F219" s="443">
        <f>VLOOKUP($H219,LISTAS!$C$3:$D$36,2,0)</f>
        <v>9</v>
      </c>
      <c r="G219" s="84">
        <v>207821</v>
      </c>
      <c r="H219" s="84" t="s">
        <v>528</v>
      </c>
      <c r="I219" s="84" t="s">
        <v>487</v>
      </c>
      <c r="J219" s="84"/>
      <c r="K219" s="84" t="s">
        <v>8</v>
      </c>
      <c r="L219" s="340">
        <v>7924</v>
      </c>
    </row>
    <row r="220" spans="1:12" ht="15" x14ac:dyDescent="0.25">
      <c r="A220">
        <f>COUNTIF($B$1:B220,'TABLA LM'!$D$6)</f>
        <v>5</v>
      </c>
      <c r="B220" s="86">
        <v>144784</v>
      </c>
      <c r="C220" s="86" t="s">
        <v>315</v>
      </c>
      <c r="D220" s="341">
        <v>7921</v>
      </c>
      <c r="E220" s="87"/>
      <c r="F220" s="443">
        <f>VLOOKUP($H220,LISTAS!$C$3:$D$36,2,0)</f>
        <v>1</v>
      </c>
      <c r="G220" s="86">
        <v>130549</v>
      </c>
      <c r="H220" s="86" t="s">
        <v>531</v>
      </c>
      <c r="I220" s="86" t="s">
        <v>128</v>
      </c>
      <c r="J220" s="86">
        <v>60</v>
      </c>
      <c r="K220" s="86" t="s">
        <v>10</v>
      </c>
      <c r="L220" s="341">
        <v>277.18200000000002</v>
      </c>
    </row>
    <row r="221" spans="1:12" ht="15" x14ac:dyDescent="0.25">
      <c r="A221">
        <f>COUNTIF($B$1:B221,'TABLA LM'!$D$6)</f>
        <v>5</v>
      </c>
      <c r="B221" s="86">
        <v>144784</v>
      </c>
      <c r="C221" s="86" t="s">
        <v>315</v>
      </c>
      <c r="D221" s="341">
        <v>7921</v>
      </c>
      <c r="E221" s="87"/>
      <c r="F221" s="443">
        <f>VLOOKUP($H221,LISTAS!$C$3:$D$36,2,0)</f>
        <v>2</v>
      </c>
      <c r="G221" s="86">
        <v>181008</v>
      </c>
      <c r="H221" s="86" t="s">
        <v>578</v>
      </c>
      <c r="I221" s="86" t="s">
        <v>242</v>
      </c>
      <c r="J221" s="86">
        <v>60</v>
      </c>
      <c r="K221" s="86" t="s">
        <v>8</v>
      </c>
      <c r="L221" s="341">
        <v>7921</v>
      </c>
    </row>
    <row r="222" spans="1:12" ht="15" x14ac:dyDescent="0.25">
      <c r="A222">
        <f>COUNTIF($B$1:B222,'TABLA LM'!$D$6)</f>
        <v>5</v>
      </c>
      <c r="B222" s="86">
        <v>144784</v>
      </c>
      <c r="C222" s="86" t="s">
        <v>315</v>
      </c>
      <c r="D222" s="341">
        <v>7921</v>
      </c>
      <c r="E222" s="87"/>
      <c r="F222" s="443">
        <f>VLOOKUP($H222,LISTAS!$C$3:$D$36,2,0)</f>
        <v>3</v>
      </c>
      <c r="G222" s="86">
        <v>200834</v>
      </c>
      <c r="H222" s="86" t="s">
        <v>518</v>
      </c>
      <c r="I222" s="86" t="s">
        <v>73</v>
      </c>
      <c r="J222" s="86"/>
      <c r="K222" s="86" t="s">
        <v>8</v>
      </c>
      <c r="L222" s="341">
        <v>133</v>
      </c>
    </row>
    <row r="223" spans="1:12" ht="15" x14ac:dyDescent="0.25">
      <c r="A223">
        <f>COUNTIF($B$1:B223,'TABLA LM'!$D$6)</f>
        <v>5</v>
      </c>
      <c r="B223" s="86">
        <v>144784</v>
      </c>
      <c r="C223" s="86" t="s">
        <v>315</v>
      </c>
      <c r="D223" s="341">
        <v>7921</v>
      </c>
      <c r="E223" s="87"/>
      <c r="F223" s="443">
        <f>VLOOKUP($H223,LISTAS!$C$3:$D$36,2,0)</f>
        <v>4</v>
      </c>
      <c r="G223" s="86">
        <v>201745</v>
      </c>
      <c r="H223" s="86" t="s">
        <v>519</v>
      </c>
      <c r="I223" s="86" t="s">
        <v>130</v>
      </c>
      <c r="J223" s="86"/>
      <c r="K223" s="86" t="s">
        <v>8</v>
      </c>
      <c r="L223" s="341">
        <v>7921</v>
      </c>
    </row>
    <row r="224" spans="1:12" ht="15" x14ac:dyDescent="0.25">
      <c r="A224">
        <f>COUNTIF($B$1:B224,'TABLA LM'!$D$6)</f>
        <v>5</v>
      </c>
      <c r="B224" s="86">
        <v>144784</v>
      </c>
      <c r="C224" s="86" t="s">
        <v>315</v>
      </c>
      <c r="D224" s="341">
        <v>7921</v>
      </c>
      <c r="E224" s="87"/>
      <c r="F224" s="443">
        <f>VLOOKUP($H224,LISTAS!$C$3:$D$36,2,0)</f>
        <v>5</v>
      </c>
      <c r="G224" s="86">
        <v>201522</v>
      </c>
      <c r="H224" s="86" t="s">
        <v>520</v>
      </c>
      <c r="I224" s="86" t="s">
        <v>158</v>
      </c>
      <c r="J224" s="86"/>
      <c r="K224" s="86" t="s">
        <v>8</v>
      </c>
      <c r="L224" s="341">
        <v>7921</v>
      </c>
    </row>
    <row r="225" spans="1:12" ht="15" x14ac:dyDescent="0.25">
      <c r="A225">
        <f>COUNTIF($B$1:B225,'TABLA LM'!$D$6)</f>
        <v>5</v>
      </c>
      <c r="B225" s="86">
        <v>144784</v>
      </c>
      <c r="C225" s="86" t="s">
        <v>315</v>
      </c>
      <c r="D225" s="341">
        <v>7921</v>
      </c>
      <c r="E225" s="87"/>
      <c r="F225" s="443">
        <f>VLOOKUP($H225,LISTAS!$C$3:$D$36,2,0)</f>
        <v>7</v>
      </c>
      <c r="G225" s="86">
        <v>212413</v>
      </c>
      <c r="H225" s="86" t="s">
        <v>521</v>
      </c>
      <c r="I225" s="86" t="s">
        <v>316</v>
      </c>
      <c r="J225" s="86"/>
      <c r="K225" s="86" t="s">
        <v>8</v>
      </c>
      <c r="L225" s="341">
        <v>8000</v>
      </c>
    </row>
    <row r="226" spans="1:12" ht="15" x14ac:dyDescent="0.25">
      <c r="A226">
        <f>COUNTIF($B$1:B226,'TABLA LM'!$D$6)</f>
        <v>5</v>
      </c>
      <c r="B226" s="86">
        <v>144784</v>
      </c>
      <c r="C226" s="86" t="s">
        <v>315</v>
      </c>
      <c r="D226" s="341">
        <v>7921</v>
      </c>
      <c r="E226" s="87"/>
      <c r="F226" s="443">
        <f>VLOOKUP($H226,LISTAS!$C$3:$D$36,2,0)</f>
        <v>8</v>
      </c>
      <c r="G226" s="86">
        <v>212414</v>
      </c>
      <c r="H226" s="86" t="s">
        <v>522</v>
      </c>
      <c r="I226" s="86" t="s">
        <v>318</v>
      </c>
      <c r="J226" s="86"/>
      <c r="K226" s="86" t="s">
        <v>8</v>
      </c>
      <c r="L226" s="341">
        <v>8000</v>
      </c>
    </row>
    <row r="227" spans="1:12" ht="15" x14ac:dyDescent="0.25">
      <c r="A227">
        <f>COUNTIF($B$1:B227,'TABLA LM'!$D$6)</f>
        <v>5</v>
      </c>
      <c r="B227" s="86">
        <v>144784</v>
      </c>
      <c r="C227" s="86" t="s">
        <v>315</v>
      </c>
      <c r="D227" s="341">
        <v>7921</v>
      </c>
      <c r="E227" s="87"/>
      <c r="F227" s="443">
        <f>VLOOKUP($H227,LISTAS!$C$3:$D$36,2,0)</f>
        <v>9</v>
      </c>
      <c r="G227" s="86">
        <v>212416</v>
      </c>
      <c r="H227" s="86" t="s">
        <v>528</v>
      </c>
      <c r="I227" s="86" t="s">
        <v>317</v>
      </c>
      <c r="J227" s="86"/>
      <c r="K227" s="86" t="s">
        <v>8</v>
      </c>
      <c r="L227" s="341">
        <v>8000</v>
      </c>
    </row>
    <row r="228" spans="1:12" ht="15" x14ac:dyDescent="0.25">
      <c r="A228">
        <f>COUNTIF($B$1:B228,'TABLA LM'!$D$6)</f>
        <v>5</v>
      </c>
      <c r="B228" s="88">
        <v>141546</v>
      </c>
      <c r="C228" s="88" t="s">
        <v>157</v>
      </c>
      <c r="D228" s="342">
        <v>7921</v>
      </c>
      <c r="E228" s="89"/>
      <c r="F228" s="443">
        <f>VLOOKUP($H228,LISTAS!$C$3:$D$36,2,0)</f>
        <v>1</v>
      </c>
      <c r="G228" s="88">
        <v>130549</v>
      </c>
      <c r="H228" s="88" t="s">
        <v>531</v>
      </c>
      <c r="I228" s="88" t="s">
        <v>128</v>
      </c>
      <c r="J228" s="88">
        <v>60</v>
      </c>
      <c r="K228" s="88" t="s">
        <v>10</v>
      </c>
      <c r="L228" s="342">
        <v>277.18200000000002</v>
      </c>
    </row>
    <row r="229" spans="1:12" ht="15" x14ac:dyDescent="0.25">
      <c r="A229">
        <f>COUNTIF($B$1:B229,'TABLA LM'!$D$6)</f>
        <v>5</v>
      </c>
      <c r="B229" s="88">
        <v>141546</v>
      </c>
      <c r="C229" s="88" t="s">
        <v>157</v>
      </c>
      <c r="D229" s="342">
        <v>7921</v>
      </c>
      <c r="E229" s="89"/>
      <c r="F229" s="443">
        <f>VLOOKUP($H229,LISTAS!$C$3:$D$36,2,0)</f>
        <v>2</v>
      </c>
      <c r="G229" s="88">
        <v>180506</v>
      </c>
      <c r="H229" s="88" t="s">
        <v>526</v>
      </c>
      <c r="I229" s="88" t="s">
        <v>545</v>
      </c>
      <c r="J229" s="88">
        <v>60</v>
      </c>
      <c r="K229" s="88" t="s">
        <v>8</v>
      </c>
      <c r="L229" s="342">
        <v>7921</v>
      </c>
    </row>
    <row r="230" spans="1:12" ht="15" x14ac:dyDescent="0.25">
      <c r="A230">
        <f>COUNTIF($B$1:B230,'TABLA LM'!$D$6)</f>
        <v>5</v>
      </c>
      <c r="B230" s="88">
        <v>141546</v>
      </c>
      <c r="C230" s="88" t="s">
        <v>157</v>
      </c>
      <c r="D230" s="342">
        <v>7921</v>
      </c>
      <c r="E230" s="89"/>
      <c r="F230" s="443">
        <f>VLOOKUP($H230,LISTAS!$C$3:$D$36,2,0)</f>
        <v>3</v>
      </c>
      <c r="G230" s="88">
        <v>200833</v>
      </c>
      <c r="H230" s="88" t="s">
        <v>518</v>
      </c>
      <c r="I230" s="88" t="s">
        <v>27</v>
      </c>
      <c r="J230" s="88"/>
      <c r="K230" s="88" t="s">
        <v>8</v>
      </c>
      <c r="L230" s="342">
        <v>133</v>
      </c>
    </row>
    <row r="231" spans="1:12" ht="15" x14ac:dyDescent="0.25">
      <c r="A231">
        <f>COUNTIF($B$1:B231,'TABLA LM'!$D$6)</f>
        <v>5</v>
      </c>
      <c r="B231" s="88">
        <v>141546</v>
      </c>
      <c r="C231" s="88" t="s">
        <v>157</v>
      </c>
      <c r="D231" s="342">
        <v>7921</v>
      </c>
      <c r="E231" s="89"/>
      <c r="F231" s="443">
        <f>VLOOKUP($H231,LISTAS!$C$3:$D$36,2,0)</f>
        <v>4</v>
      </c>
      <c r="G231" s="88">
        <v>201745</v>
      </c>
      <c r="H231" s="88" t="s">
        <v>519</v>
      </c>
      <c r="I231" s="88" t="s">
        <v>130</v>
      </c>
      <c r="J231" s="88"/>
      <c r="K231" s="88" t="s">
        <v>8</v>
      </c>
      <c r="L231" s="342">
        <v>7921</v>
      </c>
    </row>
    <row r="232" spans="1:12" ht="15" x14ac:dyDescent="0.25">
      <c r="A232">
        <f>COUNTIF($B$1:B232,'TABLA LM'!$D$6)</f>
        <v>5</v>
      </c>
      <c r="B232" s="88">
        <v>141546</v>
      </c>
      <c r="C232" s="88" t="s">
        <v>157</v>
      </c>
      <c r="D232" s="342">
        <v>7921</v>
      </c>
      <c r="E232" s="89"/>
      <c r="F232" s="443">
        <f>VLOOKUP($H232,LISTAS!$C$3:$D$36,2,0)</f>
        <v>5</v>
      </c>
      <c r="G232" s="88">
        <v>201522</v>
      </c>
      <c r="H232" s="88" t="s">
        <v>520</v>
      </c>
      <c r="I232" s="88" t="s">
        <v>158</v>
      </c>
      <c r="J232" s="88"/>
      <c r="K232" s="88" t="s">
        <v>8</v>
      </c>
      <c r="L232" s="342">
        <v>7921</v>
      </c>
    </row>
    <row r="233" spans="1:12" ht="15" x14ac:dyDescent="0.25">
      <c r="A233">
        <f>COUNTIF($B$1:B233,'TABLA LM'!$D$6)</f>
        <v>5</v>
      </c>
      <c r="B233" s="88">
        <v>141546</v>
      </c>
      <c r="C233" s="88" t="s">
        <v>157</v>
      </c>
      <c r="D233" s="342">
        <v>7921</v>
      </c>
      <c r="E233" s="89"/>
      <c r="F233" s="443">
        <f>VLOOKUP($H233,LISTAS!$C$3:$D$36,2,0)</f>
        <v>7</v>
      </c>
      <c r="G233" s="88">
        <v>214992</v>
      </c>
      <c r="H233" s="88" t="s">
        <v>521</v>
      </c>
      <c r="I233" s="88" t="s">
        <v>160</v>
      </c>
      <c r="J233" s="88"/>
      <c r="K233" s="88" t="s">
        <v>8</v>
      </c>
      <c r="L233" s="342">
        <v>8079</v>
      </c>
    </row>
    <row r="234" spans="1:12" ht="15" x14ac:dyDescent="0.25">
      <c r="A234">
        <f>COUNTIF($B$1:B234,'TABLA LM'!$D$6)</f>
        <v>5</v>
      </c>
      <c r="B234" s="88">
        <v>141546</v>
      </c>
      <c r="C234" s="88" t="s">
        <v>157</v>
      </c>
      <c r="D234" s="342">
        <v>7921</v>
      </c>
      <c r="E234" s="89"/>
      <c r="F234" s="443">
        <f>VLOOKUP($H234,LISTAS!$C$3:$D$36,2,0)</f>
        <v>8</v>
      </c>
      <c r="G234" s="88">
        <v>210078</v>
      </c>
      <c r="H234" s="88" t="s">
        <v>522</v>
      </c>
      <c r="I234" s="88" t="s">
        <v>159</v>
      </c>
      <c r="J234" s="88"/>
      <c r="K234" s="88" t="s">
        <v>8</v>
      </c>
      <c r="L234" s="342">
        <v>8079</v>
      </c>
    </row>
    <row r="235" spans="1:12" ht="15" x14ac:dyDescent="0.25">
      <c r="A235">
        <f>COUNTIF($B$1:B235,'TABLA LM'!$D$6)</f>
        <v>5</v>
      </c>
      <c r="B235" s="88">
        <v>141546</v>
      </c>
      <c r="C235" s="88" t="s">
        <v>157</v>
      </c>
      <c r="D235" s="342">
        <v>7921</v>
      </c>
      <c r="E235" s="89"/>
      <c r="F235" s="443">
        <f>VLOOKUP($H235,LISTAS!$C$3:$D$36,2,0)</f>
        <v>9</v>
      </c>
      <c r="G235" s="88">
        <v>214991</v>
      </c>
      <c r="H235" s="88" t="s">
        <v>528</v>
      </c>
      <c r="I235" s="88" t="s">
        <v>161</v>
      </c>
      <c r="J235" s="88"/>
      <c r="K235" s="88" t="s">
        <v>8</v>
      </c>
      <c r="L235" s="342">
        <v>8079</v>
      </c>
    </row>
    <row r="236" spans="1:12" ht="15" x14ac:dyDescent="0.25">
      <c r="A236">
        <f>COUNTIF($B$1:B236,'TABLA LM'!$D$6)</f>
        <v>5</v>
      </c>
      <c r="B236" s="90">
        <v>143600</v>
      </c>
      <c r="C236" s="90" t="s">
        <v>239</v>
      </c>
      <c r="D236" s="343">
        <v>7921</v>
      </c>
      <c r="E236" s="91"/>
      <c r="F236" s="443">
        <f>VLOOKUP($H236,LISTAS!$C$3:$D$36,2,0)</f>
        <v>1</v>
      </c>
      <c r="G236" s="90">
        <v>130549</v>
      </c>
      <c r="H236" s="90" t="s">
        <v>531</v>
      </c>
      <c r="I236" s="90" t="s">
        <v>128</v>
      </c>
      <c r="J236" s="90">
        <v>60</v>
      </c>
      <c r="K236" s="90" t="s">
        <v>10</v>
      </c>
      <c r="L236" s="343">
        <v>277.18200000000002</v>
      </c>
    </row>
    <row r="237" spans="1:12" ht="15" x14ac:dyDescent="0.25">
      <c r="A237">
        <f>COUNTIF($B$1:B237,'TABLA LM'!$D$6)</f>
        <v>5</v>
      </c>
      <c r="B237" s="90">
        <v>143600</v>
      </c>
      <c r="C237" s="90" t="s">
        <v>239</v>
      </c>
      <c r="D237" s="343">
        <v>7921</v>
      </c>
      <c r="E237" s="91"/>
      <c r="F237" s="443">
        <f>VLOOKUP($H237,LISTAS!$C$3:$D$36,2,0)</f>
        <v>2</v>
      </c>
      <c r="G237" s="90">
        <v>181008</v>
      </c>
      <c r="H237" s="90" t="s">
        <v>578</v>
      </c>
      <c r="I237" s="90" t="s">
        <v>242</v>
      </c>
      <c r="J237" s="90">
        <v>60</v>
      </c>
      <c r="K237" s="90" t="s">
        <v>8</v>
      </c>
      <c r="L237" s="343">
        <v>7921</v>
      </c>
    </row>
    <row r="238" spans="1:12" ht="15" x14ac:dyDescent="0.25">
      <c r="A238">
        <f>COUNTIF($B$1:B238,'TABLA LM'!$D$6)</f>
        <v>5</v>
      </c>
      <c r="B238" s="90">
        <v>143600</v>
      </c>
      <c r="C238" s="90" t="s">
        <v>239</v>
      </c>
      <c r="D238" s="343">
        <v>7921</v>
      </c>
      <c r="E238" s="91"/>
      <c r="F238" s="443">
        <f>VLOOKUP($H238,LISTAS!$C$3:$D$36,2,0)</f>
        <v>3</v>
      </c>
      <c r="G238" s="90">
        <v>200834</v>
      </c>
      <c r="H238" s="90" t="s">
        <v>518</v>
      </c>
      <c r="I238" s="90" t="s">
        <v>73</v>
      </c>
      <c r="J238" s="90"/>
      <c r="K238" s="90" t="s">
        <v>8</v>
      </c>
      <c r="L238" s="343">
        <v>133</v>
      </c>
    </row>
    <row r="239" spans="1:12" ht="15" x14ac:dyDescent="0.25">
      <c r="A239">
        <f>COUNTIF($B$1:B239,'TABLA LM'!$D$6)</f>
        <v>5</v>
      </c>
      <c r="B239" s="90">
        <v>143600</v>
      </c>
      <c r="C239" s="90" t="s">
        <v>239</v>
      </c>
      <c r="D239" s="343">
        <v>7921</v>
      </c>
      <c r="E239" s="91"/>
      <c r="F239" s="443">
        <f>VLOOKUP($H239,LISTAS!$C$3:$D$36,2,0)</f>
        <v>4</v>
      </c>
      <c r="G239" s="90">
        <v>201745</v>
      </c>
      <c r="H239" s="90" t="s">
        <v>519</v>
      </c>
      <c r="I239" s="90" t="s">
        <v>130</v>
      </c>
      <c r="J239" s="90"/>
      <c r="K239" s="90" t="s">
        <v>8</v>
      </c>
      <c r="L239" s="343">
        <v>8000</v>
      </c>
    </row>
    <row r="240" spans="1:12" ht="15" x14ac:dyDescent="0.25">
      <c r="A240">
        <f>COUNTIF($B$1:B240,'TABLA LM'!$D$6)</f>
        <v>5</v>
      </c>
      <c r="B240" s="90">
        <v>143600</v>
      </c>
      <c r="C240" s="90" t="s">
        <v>239</v>
      </c>
      <c r="D240" s="343">
        <v>7921</v>
      </c>
      <c r="E240" s="91"/>
      <c r="F240" s="443">
        <f>VLOOKUP($H240,LISTAS!$C$3:$D$36,2,0)</f>
        <v>5</v>
      </c>
      <c r="G240" s="90">
        <v>201522</v>
      </c>
      <c r="H240" s="90" t="s">
        <v>520</v>
      </c>
      <c r="I240" s="90" t="s">
        <v>158</v>
      </c>
      <c r="J240" s="90"/>
      <c r="K240" s="90" t="s">
        <v>8</v>
      </c>
      <c r="L240" s="343">
        <v>8000</v>
      </c>
    </row>
    <row r="241" spans="1:12" ht="15" x14ac:dyDescent="0.25">
      <c r="A241">
        <f>COUNTIF($B$1:B241,'TABLA LM'!$D$6)</f>
        <v>5</v>
      </c>
      <c r="B241" s="90">
        <v>143600</v>
      </c>
      <c r="C241" s="90" t="s">
        <v>239</v>
      </c>
      <c r="D241" s="343">
        <v>7921</v>
      </c>
      <c r="E241" s="91"/>
      <c r="F241" s="443">
        <f>VLOOKUP($H241,LISTAS!$C$3:$D$36,2,0)</f>
        <v>7</v>
      </c>
      <c r="G241" s="90">
        <v>206626</v>
      </c>
      <c r="H241" s="90" t="s">
        <v>521</v>
      </c>
      <c r="I241" s="90" t="s">
        <v>240</v>
      </c>
      <c r="J241" s="90"/>
      <c r="K241" s="90" t="s">
        <v>8</v>
      </c>
      <c r="L241" s="343">
        <v>8000</v>
      </c>
    </row>
    <row r="242" spans="1:12" ht="15" x14ac:dyDescent="0.25">
      <c r="A242">
        <f>COUNTIF($B$1:B242,'TABLA LM'!$D$6)</f>
        <v>5</v>
      </c>
      <c r="B242" s="90">
        <v>143600</v>
      </c>
      <c r="C242" s="90" t="s">
        <v>239</v>
      </c>
      <c r="D242" s="343">
        <v>7921</v>
      </c>
      <c r="E242" s="91"/>
      <c r="F242" s="443">
        <f>VLOOKUP($H242,LISTAS!$C$3:$D$36,2,0)</f>
        <v>8</v>
      </c>
      <c r="G242" s="90">
        <v>207803</v>
      </c>
      <c r="H242" s="90" t="s">
        <v>522</v>
      </c>
      <c r="I242" s="90" t="s">
        <v>241</v>
      </c>
      <c r="J242" s="90"/>
      <c r="K242" s="90" t="s">
        <v>8</v>
      </c>
      <c r="L242" s="343">
        <v>8000</v>
      </c>
    </row>
    <row r="243" spans="1:12" ht="15" x14ac:dyDescent="0.25">
      <c r="A243">
        <f>COUNTIF($B$1:B243,'TABLA LM'!$D$6)</f>
        <v>5</v>
      </c>
      <c r="B243" s="90">
        <v>143600</v>
      </c>
      <c r="C243" s="90" t="s">
        <v>239</v>
      </c>
      <c r="D243" s="343">
        <v>7921</v>
      </c>
      <c r="E243" s="91"/>
      <c r="F243" s="443">
        <f>VLOOKUP($H243,LISTAS!$C$3:$D$36,2,0)</f>
        <v>9</v>
      </c>
      <c r="G243" s="90">
        <v>207792</v>
      </c>
      <c r="H243" s="90" t="s">
        <v>528</v>
      </c>
      <c r="I243" s="90" t="s">
        <v>233</v>
      </c>
      <c r="J243" s="90"/>
      <c r="K243" s="90" t="s">
        <v>8</v>
      </c>
      <c r="L243" s="343">
        <v>7630</v>
      </c>
    </row>
    <row r="244" spans="1:12" ht="15" x14ac:dyDescent="0.25">
      <c r="A244">
        <f>COUNTIF($B$1:B244,'TABLA LM'!$D$6)</f>
        <v>5</v>
      </c>
      <c r="B244" s="92">
        <v>141545</v>
      </c>
      <c r="C244" s="92" t="s">
        <v>187</v>
      </c>
      <c r="D244" s="344">
        <v>7921</v>
      </c>
      <c r="E244" s="93"/>
      <c r="F244" s="443">
        <f>VLOOKUP($H244,LISTAS!$C$3:$D$36,2,0)</f>
        <v>1</v>
      </c>
      <c r="G244" s="92">
        <v>130549</v>
      </c>
      <c r="H244" s="92" t="s">
        <v>531</v>
      </c>
      <c r="I244" s="92" t="s">
        <v>128</v>
      </c>
      <c r="J244" s="92">
        <v>60</v>
      </c>
      <c r="K244" s="92" t="s">
        <v>10</v>
      </c>
      <c r="L244" s="344">
        <v>277.18200000000002</v>
      </c>
    </row>
    <row r="245" spans="1:12" ht="15" x14ac:dyDescent="0.25">
      <c r="A245">
        <f>COUNTIF($B$1:B245,'TABLA LM'!$D$6)</f>
        <v>5</v>
      </c>
      <c r="B245" s="92">
        <v>141545</v>
      </c>
      <c r="C245" s="92" t="s">
        <v>187</v>
      </c>
      <c r="D245" s="344">
        <v>7921</v>
      </c>
      <c r="E245" s="93"/>
      <c r="F245" s="443">
        <f>VLOOKUP($H245,LISTAS!$C$3:$D$36,2,0)</f>
        <v>2</v>
      </c>
      <c r="G245" s="92">
        <v>181244</v>
      </c>
      <c r="H245" s="92" t="s">
        <v>526</v>
      </c>
      <c r="I245" s="92" t="s">
        <v>546</v>
      </c>
      <c r="J245" s="92">
        <v>60</v>
      </c>
      <c r="K245" s="92" t="s">
        <v>8</v>
      </c>
      <c r="L245" s="344">
        <v>7921</v>
      </c>
    </row>
    <row r="246" spans="1:12" ht="15" x14ac:dyDescent="0.25">
      <c r="A246">
        <f>COUNTIF($B$1:B246,'TABLA LM'!$D$6)</f>
        <v>5</v>
      </c>
      <c r="B246" s="92">
        <v>141545</v>
      </c>
      <c r="C246" s="92" t="s">
        <v>187</v>
      </c>
      <c r="D246" s="344">
        <v>7921</v>
      </c>
      <c r="E246" s="93"/>
      <c r="F246" s="443">
        <f>VLOOKUP($H246,LISTAS!$C$3:$D$36,2,0)</f>
        <v>3</v>
      </c>
      <c r="G246" s="92">
        <v>200834</v>
      </c>
      <c r="H246" s="92" t="s">
        <v>518</v>
      </c>
      <c r="I246" s="92" t="s">
        <v>73</v>
      </c>
      <c r="J246" s="92"/>
      <c r="K246" s="92" t="s">
        <v>8</v>
      </c>
      <c r="L246" s="344">
        <v>135</v>
      </c>
    </row>
    <row r="247" spans="1:12" ht="15" x14ac:dyDescent="0.25">
      <c r="A247">
        <f>COUNTIF($B$1:B247,'TABLA LM'!$D$6)</f>
        <v>5</v>
      </c>
      <c r="B247" s="92">
        <v>141545</v>
      </c>
      <c r="C247" s="92" t="s">
        <v>187</v>
      </c>
      <c r="D247" s="344">
        <v>7921</v>
      </c>
      <c r="E247" s="93"/>
      <c r="F247" s="443">
        <f>VLOOKUP($H247,LISTAS!$C$3:$D$36,2,0)</f>
        <v>4</v>
      </c>
      <c r="G247" s="92">
        <v>201745</v>
      </c>
      <c r="H247" s="92" t="s">
        <v>519</v>
      </c>
      <c r="I247" s="92" t="s">
        <v>130</v>
      </c>
      <c r="J247" s="92"/>
      <c r="K247" s="92" t="s">
        <v>8</v>
      </c>
      <c r="L247" s="344">
        <v>7921</v>
      </c>
    </row>
    <row r="248" spans="1:12" ht="15" x14ac:dyDescent="0.25">
      <c r="A248">
        <f>COUNTIF($B$1:B248,'TABLA LM'!$D$6)</f>
        <v>5</v>
      </c>
      <c r="B248" s="92">
        <v>141545</v>
      </c>
      <c r="C248" s="92" t="s">
        <v>187</v>
      </c>
      <c r="D248" s="344">
        <v>7921</v>
      </c>
      <c r="E248" s="93"/>
      <c r="F248" s="443">
        <f>VLOOKUP($H248,LISTAS!$C$3:$D$36,2,0)</f>
        <v>5</v>
      </c>
      <c r="G248" s="92">
        <v>201522</v>
      </c>
      <c r="H248" s="92" t="s">
        <v>520</v>
      </c>
      <c r="I248" s="92" t="s">
        <v>158</v>
      </c>
      <c r="J248" s="92"/>
      <c r="K248" s="92" t="s">
        <v>8</v>
      </c>
      <c r="L248" s="344">
        <v>7921</v>
      </c>
    </row>
    <row r="249" spans="1:12" ht="15" x14ac:dyDescent="0.25">
      <c r="A249">
        <f>COUNTIF($B$1:B249,'TABLA LM'!$D$6)</f>
        <v>5</v>
      </c>
      <c r="B249" s="92">
        <v>141545</v>
      </c>
      <c r="C249" s="92" t="s">
        <v>187</v>
      </c>
      <c r="D249" s="344">
        <v>7921</v>
      </c>
      <c r="E249" s="93"/>
      <c r="F249" s="443">
        <f>VLOOKUP($H249,LISTAS!$C$3:$D$36,2,0)</f>
        <v>7</v>
      </c>
      <c r="G249" s="92">
        <v>212614</v>
      </c>
      <c r="H249" s="92" t="s">
        <v>521</v>
      </c>
      <c r="I249" s="92" t="s">
        <v>190</v>
      </c>
      <c r="J249" s="92"/>
      <c r="K249" s="92" t="s">
        <v>8</v>
      </c>
      <c r="L249" s="344">
        <v>8079</v>
      </c>
    </row>
    <row r="250" spans="1:12" ht="15" x14ac:dyDescent="0.25">
      <c r="A250">
        <f>COUNTIF($B$1:B250,'TABLA LM'!$D$6)</f>
        <v>5</v>
      </c>
      <c r="B250" s="92">
        <v>141545</v>
      </c>
      <c r="C250" s="92" t="s">
        <v>187</v>
      </c>
      <c r="D250" s="344">
        <v>7921</v>
      </c>
      <c r="E250" s="93"/>
      <c r="F250" s="443">
        <f>VLOOKUP($H250,LISTAS!$C$3:$D$36,2,0)</f>
        <v>8</v>
      </c>
      <c r="G250" s="92">
        <v>212615</v>
      </c>
      <c r="H250" s="92" t="s">
        <v>522</v>
      </c>
      <c r="I250" s="92" t="s">
        <v>188</v>
      </c>
      <c r="J250" s="92"/>
      <c r="K250" s="92" t="s">
        <v>8</v>
      </c>
      <c r="L250" s="344">
        <v>8079</v>
      </c>
    </row>
    <row r="251" spans="1:12" ht="15" x14ac:dyDescent="0.25">
      <c r="A251">
        <f>COUNTIF($B$1:B251,'TABLA LM'!$D$6)</f>
        <v>5</v>
      </c>
      <c r="B251" s="92">
        <v>141545</v>
      </c>
      <c r="C251" s="92" t="s">
        <v>187</v>
      </c>
      <c r="D251" s="344">
        <v>7921</v>
      </c>
      <c r="E251" s="93"/>
      <c r="F251" s="443">
        <f>VLOOKUP($H251,LISTAS!$C$3:$D$36,2,0)</f>
        <v>9</v>
      </c>
      <c r="G251" s="92">
        <v>212617</v>
      </c>
      <c r="H251" s="92" t="s">
        <v>528</v>
      </c>
      <c r="I251" s="92" t="s">
        <v>189</v>
      </c>
      <c r="J251" s="92"/>
      <c r="K251" s="92" t="s">
        <v>8</v>
      </c>
      <c r="L251" s="344">
        <v>8079</v>
      </c>
    </row>
    <row r="252" spans="1:12" ht="15" x14ac:dyDescent="0.25">
      <c r="A252">
        <f>COUNTIF($B$1:B252,'TABLA LM'!$D$6)</f>
        <v>5</v>
      </c>
      <c r="B252" s="94">
        <v>144768</v>
      </c>
      <c r="C252" s="94" t="s">
        <v>311</v>
      </c>
      <c r="D252" s="345">
        <v>23809</v>
      </c>
      <c r="E252" s="95"/>
      <c r="F252" s="443">
        <f>VLOOKUP($H252,LISTAS!$C$3:$D$36,2,0)</f>
        <v>1</v>
      </c>
      <c r="G252" s="94">
        <v>130550</v>
      </c>
      <c r="H252" s="94" t="s">
        <v>531</v>
      </c>
      <c r="I252" s="94" t="s">
        <v>154</v>
      </c>
      <c r="J252" s="94">
        <v>20</v>
      </c>
      <c r="K252" s="94" t="s">
        <v>149</v>
      </c>
      <c r="L252" s="345">
        <v>476180</v>
      </c>
    </row>
    <row r="253" spans="1:12" ht="15" x14ac:dyDescent="0.25">
      <c r="A253">
        <f>COUNTIF($B$1:B253,'TABLA LM'!$D$6)</f>
        <v>5</v>
      </c>
      <c r="B253" s="94">
        <v>144768</v>
      </c>
      <c r="C253" s="94" t="s">
        <v>311</v>
      </c>
      <c r="D253" s="345">
        <v>23809</v>
      </c>
      <c r="E253" s="95"/>
      <c r="F253" s="443">
        <f>VLOOKUP($H253,LISTAS!$C$3:$D$36,2,0)</f>
        <v>2</v>
      </c>
      <c r="G253" s="94">
        <v>180503</v>
      </c>
      <c r="H253" s="94" t="s">
        <v>526</v>
      </c>
      <c r="I253" s="94" t="s">
        <v>547</v>
      </c>
      <c r="J253" s="94">
        <v>20</v>
      </c>
      <c r="K253" s="94" t="s">
        <v>8</v>
      </c>
      <c r="L253" s="345">
        <v>476180</v>
      </c>
    </row>
    <row r="254" spans="1:12" ht="15" x14ac:dyDescent="0.25">
      <c r="A254">
        <f>COUNTIF($B$1:B254,'TABLA LM'!$D$6)</f>
        <v>5</v>
      </c>
      <c r="B254" s="94">
        <v>144768</v>
      </c>
      <c r="C254" s="94" t="s">
        <v>311</v>
      </c>
      <c r="D254" s="345">
        <v>23809</v>
      </c>
      <c r="E254" s="95"/>
      <c r="F254" s="443">
        <f>VLOOKUP($H254,LISTAS!$C$3:$D$36,2,0)</f>
        <v>3</v>
      </c>
      <c r="G254" s="94">
        <v>200842</v>
      </c>
      <c r="H254" s="94" t="s">
        <v>518</v>
      </c>
      <c r="I254" s="94" t="s">
        <v>122</v>
      </c>
      <c r="J254" s="94"/>
      <c r="K254" s="94" t="s">
        <v>8</v>
      </c>
      <c r="L254" s="345">
        <v>81</v>
      </c>
    </row>
    <row r="255" spans="1:12" ht="15" x14ac:dyDescent="0.25">
      <c r="A255">
        <f>COUNTIF($B$1:B255,'TABLA LM'!$D$6)</f>
        <v>5</v>
      </c>
      <c r="B255" s="94">
        <v>144768</v>
      </c>
      <c r="C255" s="94" t="s">
        <v>311</v>
      </c>
      <c r="D255" s="345">
        <v>23809</v>
      </c>
      <c r="E255" s="95"/>
      <c r="F255" s="443">
        <f>VLOOKUP($H255,LISTAS!$C$3:$D$36,2,0)</f>
        <v>7</v>
      </c>
      <c r="G255" s="94">
        <v>209904</v>
      </c>
      <c r="H255" s="94" t="s">
        <v>521</v>
      </c>
      <c r="I255" s="94" t="s">
        <v>314</v>
      </c>
      <c r="J255" s="94"/>
      <c r="K255" s="94" t="s">
        <v>8</v>
      </c>
      <c r="L255" s="345">
        <v>24047</v>
      </c>
    </row>
    <row r="256" spans="1:12" ht="15" x14ac:dyDescent="0.25">
      <c r="A256">
        <f>COUNTIF($B$1:B256,'TABLA LM'!$D$6)</f>
        <v>5</v>
      </c>
      <c r="B256" s="94">
        <v>144768</v>
      </c>
      <c r="C256" s="94" t="s">
        <v>311</v>
      </c>
      <c r="D256" s="345">
        <v>23809</v>
      </c>
      <c r="E256" s="95"/>
      <c r="F256" s="443">
        <f>VLOOKUP($H256,LISTAS!$C$3:$D$36,2,0)</f>
        <v>9</v>
      </c>
      <c r="G256" s="94">
        <v>209905</v>
      </c>
      <c r="H256" s="94" t="s">
        <v>528</v>
      </c>
      <c r="I256" s="94" t="s">
        <v>313</v>
      </c>
      <c r="J256" s="94"/>
      <c r="K256" s="94" t="s">
        <v>8</v>
      </c>
      <c r="L256" s="345">
        <v>23806</v>
      </c>
    </row>
    <row r="257" spans="1:12" ht="15" x14ac:dyDescent="0.25">
      <c r="A257">
        <f>COUNTIF($B$1:B257,'TABLA LM'!$D$6)</f>
        <v>5</v>
      </c>
      <c r="B257" s="94">
        <v>144768</v>
      </c>
      <c r="C257" s="94" t="s">
        <v>311</v>
      </c>
      <c r="D257" s="345">
        <v>23809</v>
      </c>
      <c r="E257" s="95"/>
      <c r="F257" s="443">
        <f>VLOOKUP($H257,LISTAS!$C$3:$D$36,2,0)</f>
        <v>17</v>
      </c>
      <c r="G257" s="94">
        <v>133302</v>
      </c>
      <c r="H257" s="94" t="s">
        <v>570</v>
      </c>
      <c r="I257" s="94" t="s">
        <v>312</v>
      </c>
      <c r="J257" s="94"/>
      <c r="K257" s="94" t="s">
        <v>10</v>
      </c>
      <c r="L257" s="345">
        <v>21.405999999999999</v>
      </c>
    </row>
    <row r="258" spans="1:12" ht="15" x14ac:dyDescent="0.25">
      <c r="A258">
        <f>COUNTIF($B$1:B258,'TABLA LM'!$D$6)</f>
        <v>5</v>
      </c>
      <c r="B258" s="94">
        <v>144768</v>
      </c>
      <c r="C258" s="94" t="s">
        <v>311</v>
      </c>
      <c r="D258" s="345">
        <v>23809</v>
      </c>
      <c r="E258" s="95"/>
      <c r="F258" s="443">
        <f>VLOOKUP($H258,LISTAS!$C$3:$D$36,2,0)</f>
        <v>18</v>
      </c>
      <c r="G258" s="94">
        <v>204339</v>
      </c>
      <c r="H258" s="94" t="s">
        <v>523</v>
      </c>
      <c r="I258" s="94" t="s">
        <v>150</v>
      </c>
      <c r="J258" s="94"/>
      <c r="K258" s="94" t="s">
        <v>10</v>
      </c>
      <c r="L258" s="345">
        <v>116.851</v>
      </c>
    </row>
    <row r="259" spans="1:12" ht="15" x14ac:dyDescent="0.25">
      <c r="A259">
        <f>COUNTIF($B$1:B259,'TABLA LM'!$D$6)</f>
        <v>5</v>
      </c>
      <c r="B259" s="96">
        <v>141543</v>
      </c>
      <c r="C259" s="96" t="s">
        <v>153</v>
      </c>
      <c r="D259" s="346">
        <v>23810</v>
      </c>
      <c r="E259" s="97"/>
      <c r="F259" s="443">
        <f>VLOOKUP($H259,LISTAS!$C$3:$D$36,2,0)</f>
        <v>1</v>
      </c>
      <c r="G259" s="96">
        <v>130550</v>
      </c>
      <c r="H259" s="96" t="s">
        <v>531</v>
      </c>
      <c r="I259" s="96" t="s">
        <v>154</v>
      </c>
      <c r="J259" s="96">
        <v>20</v>
      </c>
      <c r="K259" s="96" t="s">
        <v>149</v>
      </c>
      <c r="L259" s="346">
        <v>476182</v>
      </c>
    </row>
    <row r="260" spans="1:12" ht="15" x14ac:dyDescent="0.25">
      <c r="A260">
        <f>COUNTIF($B$1:B260,'TABLA LM'!$D$6)</f>
        <v>5</v>
      </c>
      <c r="B260" s="96">
        <v>141543</v>
      </c>
      <c r="C260" s="96" t="s">
        <v>153</v>
      </c>
      <c r="D260" s="346">
        <v>23810</v>
      </c>
      <c r="E260" s="97"/>
      <c r="F260" s="443">
        <f>VLOOKUP($H260,LISTAS!$C$3:$D$36,2,0)</f>
        <v>2</v>
      </c>
      <c r="G260" s="96">
        <v>180503</v>
      </c>
      <c r="H260" s="96" t="s">
        <v>526</v>
      </c>
      <c r="I260" s="96" t="s">
        <v>547</v>
      </c>
      <c r="J260" s="96">
        <v>20</v>
      </c>
      <c r="K260" s="96" t="s">
        <v>8</v>
      </c>
      <c r="L260" s="346">
        <v>476200</v>
      </c>
    </row>
    <row r="261" spans="1:12" ht="15" x14ac:dyDescent="0.25">
      <c r="A261">
        <f>COUNTIF($B$1:B261,'TABLA LM'!$D$6)</f>
        <v>5</v>
      </c>
      <c r="B261" s="96">
        <v>141543</v>
      </c>
      <c r="C261" s="96" t="s">
        <v>153</v>
      </c>
      <c r="D261" s="346">
        <v>23810</v>
      </c>
      <c r="E261" s="97"/>
      <c r="F261" s="443">
        <f>VLOOKUP($H261,LISTAS!$C$3:$D$36,2,0)</f>
        <v>3</v>
      </c>
      <c r="G261" s="96">
        <v>200841</v>
      </c>
      <c r="H261" s="96" t="s">
        <v>518</v>
      </c>
      <c r="I261" s="96" t="s">
        <v>79</v>
      </c>
      <c r="J261" s="96"/>
      <c r="K261" s="96" t="s">
        <v>8</v>
      </c>
      <c r="L261" s="346">
        <v>81</v>
      </c>
    </row>
    <row r="262" spans="1:12" ht="15" x14ac:dyDescent="0.25">
      <c r="A262">
        <f>COUNTIF($B$1:B262,'TABLA LM'!$D$6)</f>
        <v>5</v>
      </c>
      <c r="B262" s="96">
        <v>141543</v>
      </c>
      <c r="C262" s="96" t="s">
        <v>153</v>
      </c>
      <c r="D262" s="346">
        <v>23810</v>
      </c>
      <c r="E262" s="97"/>
      <c r="F262" s="443">
        <f>VLOOKUP($H262,LISTAS!$C$3:$D$36,2,0)</f>
        <v>7</v>
      </c>
      <c r="G262" s="96">
        <v>210727</v>
      </c>
      <c r="H262" s="96" t="s">
        <v>521</v>
      </c>
      <c r="I262" s="96" t="s">
        <v>156</v>
      </c>
      <c r="J262" s="96"/>
      <c r="K262" s="96" t="s">
        <v>8</v>
      </c>
      <c r="L262" s="346">
        <v>24286</v>
      </c>
    </row>
    <row r="263" spans="1:12" ht="15" x14ac:dyDescent="0.25">
      <c r="A263">
        <f>COUNTIF($B$1:B263,'TABLA LM'!$D$6)</f>
        <v>5</v>
      </c>
      <c r="B263" s="96">
        <v>141543</v>
      </c>
      <c r="C263" s="96" t="s">
        <v>153</v>
      </c>
      <c r="D263" s="346">
        <v>23810</v>
      </c>
      <c r="E263" s="97"/>
      <c r="F263" s="443">
        <f>VLOOKUP($H263,LISTAS!$C$3:$D$36,2,0)</f>
        <v>17</v>
      </c>
      <c r="G263" s="96">
        <v>133635</v>
      </c>
      <c r="H263" s="96" t="s">
        <v>570</v>
      </c>
      <c r="I263" s="96" t="s">
        <v>155</v>
      </c>
      <c r="J263" s="96"/>
      <c r="K263" s="96" t="s">
        <v>10</v>
      </c>
      <c r="L263" s="346">
        <v>21.407</v>
      </c>
    </row>
    <row r="264" spans="1:12" ht="15" x14ac:dyDescent="0.25">
      <c r="A264">
        <f>COUNTIF($B$1:B264,'TABLA LM'!$D$6)</f>
        <v>5</v>
      </c>
      <c r="B264" s="96">
        <v>141543</v>
      </c>
      <c r="C264" s="96" t="s">
        <v>153</v>
      </c>
      <c r="D264" s="346">
        <v>23810</v>
      </c>
      <c r="E264" s="97"/>
      <c r="F264" s="443">
        <f>VLOOKUP($H264,LISTAS!$C$3:$D$36,2,0)</f>
        <v>18</v>
      </c>
      <c r="G264" s="96">
        <v>204339</v>
      </c>
      <c r="H264" s="96" t="s">
        <v>523</v>
      </c>
      <c r="I264" s="96" t="s">
        <v>150</v>
      </c>
      <c r="J264" s="96"/>
      <c r="K264" s="96" t="s">
        <v>10</v>
      </c>
      <c r="L264" s="346">
        <v>116.85599999999999</v>
      </c>
    </row>
    <row r="265" spans="1:12" ht="15" x14ac:dyDescent="0.25">
      <c r="A265">
        <f>COUNTIF($B$1:B265,'TABLA LM'!$D$6)</f>
        <v>5</v>
      </c>
      <c r="B265" s="98">
        <v>142529</v>
      </c>
      <c r="C265" s="98" t="s">
        <v>162</v>
      </c>
      <c r="D265" s="347">
        <v>23810</v>
      </c>
      <c r="E265" s="99"/>
      <c r="F265" s="443">
        <f>VLOOKUP($H265,LISTAS!$C$3:$D$36,2,0)</f>
        <v>1</v>
      </c>
      <c r="G265" s="98">
        <v>130550</v>
      </c>
      <c r="H265" s="98" t="s">
        <v>531</v>
      </c>
      <c r="I265" s="98" t="s">
        <v>154</v>
      </c>
      <c r="J265" s="98">
        <v>20</v>
      </c>
      <c r="K265" s="98" t="s">
        <v>149</v>
      </c>
      <c r="L265" s="347">
        <v>476182</v>
      </c>
    </row>
    <row r="266" spans="1:12" ht="15" x14ac:dyDescent="0.25">
      <c r="A266">
        <f>COUNTIF($B$1:B266,'TABLA LM'!$D$6)</f>
        <v>5</v>
      </c>
      <c r="B266" s="98">
        <v>142529</v>
      </c>
      <c r="C266" s="98" t="s">
        <v>162</v>
      </c>
      <c r="D266" s="347">
        <v>23810</v>
      </c>
      <c r="E266" s="99"/>
      <c r="F266" s="443">
        <f>VLOOKUP($H266,LISTAS!$C$3:$D$36,2,0)</f>
        <v>2</v>
      </c>
      <c r="G266" s="98">
        <v>180503</v>
      </c>
      <c r="H266" s="98" t="s">
        <v>526</v>
      </c>
      <c r="I266" s="98" t="s">
        <v>547</v>
      </c>
      <c r="J266" s="98">
        <v>20</v>
      </c>
      <c r="K266" s="98" t="s">
        <v>8</v>
      </c>
      <c r="L266" s="347">
        <v>476200</v>
      </c>
    </row>
    <row r="267" spans="1:12" ht="15" x14ac:dyDescent="0.25">
      <c r="A267">
        <f>COUNTIF($B$1:B267,'TABLA LM'!$D$6)</f>
        <v>5</v>
      </c>
      <c r="B267" s="98">
        <v>142529</v>
      </c>
      <c r="C267" s="98" t="s">
        <v>162</v>
      </c>
      <c r="D267" s="347">
        <v>23810</v>
      </c>
      <c r="E267" s="99"/>
      <c r="F267" s="443">
        <f>VLOOKUP($H267,LISTAS!$C$3:$D$36,2,0)</f>
        <v>3</v>
      </c>
      <c r="G267" s="98">
        <v>200841</v>
      </c>
      <c r="H267" s="98" t="s">
        <v>518</v>
      </c>
      <c r="I267" s="98" t="s">
        <v>79</v>
      </c>
      <c r="J267" s="98"/>
      <c r="K267" s="98" t="s">
        <v>8</v>
      </c>
      <c r="L267" s="347">
        <v>82</v>
      </c>
    </row>
    <row r="268" spans="1:12" ht="15" x14ac:dyDescent="0.25">
      <c r="A268">
        <f>COUNTIF($B$1:B268,'TABLA LM'!$D$6)</f>
        <v>5</v>
      </c>
      <c r="B268" s="98">
        <v>142529</v>
      </c>
      <c r="C268" s="98" t="s">
        <v>162</v>
      </c>
      <c r="D268" s="347">
        <v>23810</v>
      </c>
      <c r="E268" s="99"/>
      <c r="F268" s="443">
        <f>VLOOKUP($H268,LISTAS!$C$3:$D$36,2,0)</f>
        <v>7</v>
      </c>
      <c r="G268" s="98">
        <v>210726</v>
      </c>
      <c r="H268" s="98" t="s">
        <v>521</v>
      </c>
      <c r="I268" s="98" t="s">
        <v>164</v>
      </c>
      <c r="J268" s="98"/>
      <c r="K268" s="98" t="s">
        <v>8</v>
      </c>
      <c r="L268" s="347">
        <v>24286</v>
      </c>
    </row>
    <row r="269" spans="1:12" ht="15" x14ac:dyDescent="0.25">
      <c r="A269">
        <f>COUNTIF($B$1:B269,'TABLA LM'!$D$6)</f>
        <v>5</v>
      </c>
      <c r="B269" s="98">
        <v>142529</v>
      </c>
      <c r="C269" s="98" t="s">
        <v>162</v>
      </c>
      <c r="D269" s="347">
        <v>23810</v>
      </c>
      <c r="E269" s="99"/>
      <c r="F269" s="443">
        <f>VLOOKUP($H269,LISTAS!$C$3:$D$36,2,0)</f>
        <v>17</v>
      </c>
      <c r="G269" s="98">
        <v>133630</v>
      </c>
      <c r="H269" s="98" t="s">
        <v>570</v>
      </c>
      <c r="I269" s="98" t="s">
        <v>163</v>
      </c>
      <c r="J269" s="98"/>
      <c r="K269" s="98" t="s">
        <v>10</v>
      </c>
      <c r="L269" s="347">
        <v>21.407</v>
      </c>
    </row>
    <row r="270" spans="1:12" ht="15" x14ac:dyDescent="0.25">
      <c r="A270">
        <f>COUNTIF($B$1:B270,'TABLA LM'!$D$6)</f>
        <v>5</v>
      </c>
      <c r="B270" s="98">
        <v>142529</v>
      </c>
      <c r="C270" s="98" t="s">
        <v>162</v>
      </c>
      <c r="D270" s="347">
        <v>23810</v>
      </c>
      <c r="E270" s="99"/>
      <c r="F270" s="443">
        <f>VLOOKUP($H270,LISTAS!$C$3:$D$36,2,0)</f>
        <v>18</v>
      </c>
      <c r="G270" s="98">
        <v>204339</v>
      </c>
      <c r="H270" s="98" t="s">
        <v>523</v>
      </c>
      <c r="I270" s="98" t="s">
        <v>150</v>
      </c>
      <c r="J270" s="98"/>
      <c r="K270" s="98" t="s">
        <v>10</v>
      </c>
      <c r="L270" s="347">
        <v>116.85599999999999</v>
      </c>
    </row>
    <row r="271" spans="1:12" ht="15" x14ac:dyDescent="0.25">
      <c r="A271">
        <f>COUNTIF($B$1:B271,'TABLA LM'!$D$6)</f>
        <v>5</v>
      </c>
      <c r="B271" s="100">
        <v>143565</v>
      </c>
      <c r="C271" s="100" t="s">
        <v>229</v>
      </c>
      <c r="D271" s="348">
        <v>23809</v>
      </c>
      <c r="E271" s="101"/>
      <c r="F271" s="443">
        <f>VLOOKUP($H271,LISTAS!$C$3:$D$36,2,0)</f>
        <v>1</v>
      </c>
      <c r="G271" s="100">
        <v>130550</v>
      </c>
      <c r="H271" s="100" t="s">
        <v>531</v>
      </c>
      <c r="I271" s="100" t="s">
        <v>154</v>
      </c>
      <c r="J271" s="100">
        <v>20</v>
      </c>
      <c r="K271" s="100" t="s">
        <v>149</v>
      </c>
      <c r="L271" s="348">
        <v>476180</v>
      </c>
    </row>
    <row r="272" spans="1:12" ht="15" x14ac:dyDescent="0.25">
      <c r="A272">
        <f>COUNTIF($B$1:B272,'TABLA LM'!$D$6)</f>
        <v>5</v>
      </c>
      <c r="B272" s="100">
        <v>143565</v>
      </c>
      <c r="C272" s="100" t="s">
        <v>229</v>
      </c>
      <c r="D272" s="348">
        <v>23809</v>
      </c>
      <c r="E272" s="101"/>
      <c r="F272" s="443">
        <f>VLOOKUP($H272,LISTAS!$C$3:$D$36,2,0)</f>
        <v>2</v>
      </c>
      <c r="G272" s="100">
        <v>180965</v>
      </c>
      <c r="H272" s="100" t="s">
        <v>576</v>
      </c>
      <c r="I272" s="100" t="s">
        <v>232</v>
      </c>
      <c r="J272" s="100">
        <v>20</v>
      </c>
      <c r="K272" s="100" t="s">
        <v>8</v>
      </c>
      <c r="L272" s="348">
        <v>476180</v>
      </c>
    </row>
    <row r="273" spans="1:12" ht="15" x14ac:dyDescent="0.25">
      <c r="A273">
        <f>COUNTIF($B$1:B273,'TABLA LM'!$D$6)</f>
        <v>5</v>
      </c>
      <c r="B273" s="100">
        <v>143565</v>
      </c>
      <c r="C273" s="100" t="s">
        <v>229</v>
      </c>
      <c r="D273" s="348">
        <v>23809</v>
      </c>
      <c r="E273" s="101"/>
      <c r="F273" s="443">
        <f>VLOOKUP($H273,LISTAS!$C$3:$D$36,2,0)</f>
        <v>3</v>
      </c>
      <c r="G273" s="100">
        <v>200842</v>
      </c>
      <c r="H273" s="100" t="s">
        <v>518</v>
      </c>
      <c r="I273" s="100" t="s">
        <v>122</v>
      </c>
      <c r="J273" s="100"/>
      <c r="K273" s="100" t="s">
        <v>8</v>
      </c>
      <c r="L273" s="348">
        <v>82</v>
      </c>
    </row>
    <row r="274" spans="1:12" ht="15" x14ac:dyDescent="0.25">
      <c r="A274">
        <f>COUNTIF($B$1:B274,'TABLA LM'!$D$6)</f>
        <v>5</v>
      </c>
      <c r="B274" s="100">
        <v>143565</v>
      </c>
      <c r="C274" s="100" t="s">
        <v>229</v>
      </c>
      <c r="D274" s="348">
        <v>23809</v>
      </c>
      <c r="E274" s="101"/>
      <c r="F274" s="443">
        <f>VLOOKUP($H274,LISTAS!$C$3:$D$36,2,0)</f>
        <v>7</v>
      </c>
      <c r="G274" s="100">
        <v>206590</v>
      </c>
      <c r="H274" s="100" t="s">
        <v>521</v>
      </c>
      <c r="I274" s="100" t="s">
        <v>230</v>
      </c>
      <c r="J274" s="100"/>
      <c r="K274" s="100" t="s">
        <v>8</v>
      </c>
      <c r="L274" s="348">
        <v>24048</v>
      </c>
    </row>
    <row r="275" spans="1:12" ht="15" x14ac:dyDescent="0.25">
      <c r="A275">
        <f>COUNTIF($B$1:B275,'TABLA LM'!$D$6)</f>
        <v>5</v>
      </c>
      <c r="B275" s="100">
        <v>143565</v>
      </c>
      <c r="C275" s="100" t="s">
        <v>229</v>
      </c>
      <c r="D275" s="348">
        <v>23809</v>
      </c>
      <c r="E275" s="101"/>
      <c r="F275" s="443">
        <f>VLOOKUP($H275,LISTAS!$C$3:$D$36,2,0)</f>
        <v>9</v>
      </c>
      <c r="G275" s="100">
        <v>207792</v>
      </c>
      <c r="H275" s="100" t="s">
        <v>528</v>
      </c>
      <c r="I275" s="100" t="s">
        <v>233</v>
      </c>
      <c r="J275" s="100"/>
      <c r="K275" s="100" t="s">
        <v>8</v>
      </c>
      <c r="L275" s="348">
        <v>24048</v>
      </c>
    </row>
    <row r="276" spans="1:12" ht="15" x14ac:dyDescent="0.25">
      <c r="A276">
        <f>COUNTIF($B$1:B276,'TABLA LM'!$D$6)</f>
        <v>5</v>
      </c>
      <c r="B276" s="100">
        <v>143565</v>
      </c>
      <c r="C276" s="100" t="s">
        <v>229</v>
      </c>
      <c r="D276" s="348">
        <v>23809</v>
      </c>
      <c r="E276" s="101"/>
      <c r="F276" s="443">
        <f>VLOOKUP($H276,LISTAS!$C$3:$D$36,2,0)</f>
        <v>17</v>
      </c>
      <c r="G276" s="100">
        <v>132674</v>
      </c>
      <c r="H276" s="100" t="s">
        <v>570</v>
      </c>
      <c r="I276" s="100" t="s">
        <v>231</v>
      </c>
      <c r="J276" s="100"/>
      <c r="K276" s="100" t="s">
        <v>10</v>
      </c>
      <c r="L276" s="348">
        <v>23</v>
      </c>
    </row>
    <row r="277" spans="1:12" ht="15" x14ac:dyDescent="0.25">
      <c r="A277">
        <f>COUNTIF($B$1:B277,'TABLA LM'!$D$6)</f>
        <v>5</v>
      </c>
      <c r="B277" s="100">
        <v>143565</v>
      </c>
      <c r="C277" s="100" t="s">
        <v>229</v>
      </c>
      <c r="D277" s="348">
        <v>23809</v>
      </c>
      <c r="E277" s="101"/>
      <c r="F277" s="443">
        <f>VLOOKUP($H277,LISTAS!$C$3:$D$36,2,0)</f>
        <v>18</v>
      </c>
      <c r="G277" s="100">
        <v>204339</v>
      </c>
      <c r="H277" s="100" t="s">
        <v>523</v>
      </c>
      <c r="I277" s="100" t="s">
        <v>150</v>
      </c>
      <c r="J277" s="100"/>
      <c r="K277" s="100" t="s">
        <v>10</v>
      </c>
      <c r="L277" s="348">
        <v>120.288</v>
      </c>
    </row>
    <row r="278" spans="1:12" ht="15" x14ac:dyDescent="0.25">
      <c r="A278">
        <f>COUNTIF($B$1:B278,'TABLA LM'!$D$6)</f>
        <v>5</v>
      </c>
      <c r="B278" s="102">
        <v>141544</v>
      </c>
      <c r="C278" s="102" t="s">
        <v>202</v>
      </c>
      <c r="D278" s="349">
        <v>23809</v>
      </c>
      <c r="E278" s="103"/>
      <c r="F278" s="443">
        <f>VLOOKUP($H278,LISTAS!$C$3:$D$36,2,0)</f>
        <v>1</v>
      </c>
      <c r="G278" s="102">
        <v>130550</v>
      </c>
      <c r="H278" s="102" t="s">
        <v>531</v>
      </c>
      <c r="I278" s="102" t="s">
        <v>154</v>
      </c>
      <c r="J278" s="102">
        <v>20</v>
      </c>
      <c r="K278" s="102" t="s">
        <v>149</v>
      </c>
      <c r="L278" s="349">
        <v>476180</v>
      </c>
    </row>
    <row r="279" spans="1:12" ht="15" x14ac:dyDescent="0.25">
      <c r="A279">
        <f>COUNTIF($B$1:B279,'TABLA LM'!$D$6)</f>
        <v>5</v>
      </c>
      <c r="B279" s="102">
        <v>141544</v>
      </c>
      <c r="C279" s="102" t="s">
        <v>202</v>
      </c>
      <c r="D279" s="349">
        <v>23809</v>
      </c>
      <c r="E279" s="103"/>
      <c r="F279" s="443">
        <f>VLOOKUP($H279,LISTAS!$C$3:$D$36,2,0)</f>
        <v>2</v>
      </c>
      <c r="G279" s="102">
        <v>180503</v>
      </c>
      <c r="H279" s="102" t="s">
        <v>526</v>
      </c>
      <c r="I279" s="102" t="s">
        <v>547</v>
      </c>
      <c r="J279" s="102">
        <v>20</v>
      </c>
      <c r="K279" s="102" t="s">
        <v>8</v>
      </c>
      <c r="L279" s="349">
        <v>476180</v>
      </c>
    </row>
    <row r="280" spans="1:12" ht="15" x14ac:dyDescent="0.25">
      <c r="A280">
        <f>COUNTIF($B$1:B280,'TABLA LM'!$D$6)</f>
        <v>5</v>
      </c>
      <c r="B280" s="102">
        <v>141544</v>
      </c>
      <c r="C280" s="102" t="s">
        <v>202</v>
      </c>
      <c r="D280" s="349">
        <v>23809</v>
      </c>
      <c r="E280" s="103"/>
      <c r="F280" s="443">
        <f>VLOOKUP($H280,LISTAS!$C$3:$D$36,2,0)</f>
        <v>3</v>
      </c>
      <c r="G280" s="102">
        <v>200842</v>
      </c>
      <c r="H280" s="102" t="s">
        <v>518</v>
      </c>
      <c r="I280" s="102" t="s">
        <v>122</v>
      </c>
      <c r="J280" s="102"/>
      <c r="K280" s="102" t="s">
        <v>8</v>
      </c>
      <c r="L280" s="349">
        <v>81</v>
      </c>
    </row>
    <row r="281" spans="1:12" ht="15" x14ac:dyDescent="0.25">
      <c r="A281">
        <f>COUNTIF($B$1:B281,'TABLA LM'!$D$6)</f>
        <v>5</v>
      </c>
      <c r="B281" s="102">
        <v>141544</v>
      </c>
      <c r="C281" s="102" t="s">
        <v>202</v>
      </c>
      <c r="D281" s="349">
        <v>23809</v>
      </c>
      <c r="E281" s="103"/>
      <c r="F281" s="443">
        <f>VLOOKUP($H281,LISTAS!$C$3:$D$36,2,0)</f>
        <v>7</v>
      </c>
      <c r="G281" s="102">
        <v>211571</v>
      </c>
      <c r="H281" s="102" t="s">
        <v>521</v>
      </c>
      <c r="I281" s="102" t="s">
        <v>203</v>
      </c>
      <c r="J281" s="102"/>
      <c r="K281" s="102" t="s">
        <v>8</v>
      </c>
      <c r="L281" s="349">
        <v>24285</v>
      </c>
    </row>
    <row r="282" spans="1:12" ht="15" x14ac:dyDescent="0.25">
      <c r="A282">
        <f>COUNTIF($B$1:B282,'TABLA LM'!$D$6)</f>
        <v>5</v>
      </c>
      <c r="B282" s="102">
        <v>141544</v>
      </c>
      <c r="C282" s="102" t="s">
        <v>202</v>
      </c>
      <c r="D282" s="349">
        <v>23809</v>
      </c>
      <c r="E282" s="103"/>
      <c r="F282" s="443">
        <f>VLOOKUP($H282,LISTAS!$C$3:$D$36,2,0)</f>
        <v>9</v>
      </c>
      <c r="G282" s="102">
        <v>211572</v>
      </c>
      <c r="H282" s="102" t="s">
        <v>528</v>
      </c>
      <c r="I282" s="102" t="s">
        <v>204</v>
      </c>
      <c r="J282" s="102"/>
      <c r="K282" s="102" t="s">
        <v>8</v>
      </c>
      <c r="L282" s="349">
        <v>24285</v>
      </c>
    </row>
    <row r="283" spans="1:12" ht="15" x14ac:dyDescent="0.25">
      <c r="A283">
        <f>COUNTIF($B$1:B283,'TABLA LM'!$D$6)</f>
        <v>5</v>
      </c>
      <c r="B283" s="102">
        <v>141544</v>
      </c>
      <c r="C283" s="102" t="s">
        <v>202</v>
      </c>
      <c r="D283" s="349">
        <v>23809</v>
      </c>
      <c r="E283" s="103"/>
      <c r="F283" s="443">
        <f>VLOOKUP($H283,LISTAS!$C$3:$D$36,2,0)</f>
        <v>17</v>
      </c>
      <c r="G283" s="102">
        <v>133635</v>
      </c>
      <c r="H283" s="102" t="s">
        <v>570</v>
      </c>
      <c r="I283" s="102" t="s">
        <v>155</v>
      </c>
      <c r="J283" s="102"/>
      <c r="K283" s="102" t="s">
        <v>10</v>
      </c>
      <c r="L283" s="349">
        <v>21.405999999999999</v>
      </c>
    </row>
    <row r="284" spans="1:12" ht="15" x14ac:dyDescent="0.25">
      <c r="A284">
        <f>COUNTIF($B$1:B284,'TABLA LM'!$D$6)</f>
        <v>5</v>
      </c>
      <c r="B284" s="102">
        <v>141544</v>
      </c>
      <c r="C284" s="102" t="s">
        <v>202</v>
      </c>
      <c r="D284" s="349">
        <v>23809</v>
      </c>
      <c r="E284" s="103"/>
      <c r="F284" s="443">
        <f>VLOOKUP($H284,LISTAS!$C$3:$D$36,2,0)</f>
        <v>18</v>
      </c>
      <c r="G284" s="102">
        <v>204339</v>
      </c>
      <c r="H284" s="102" t="s">
        <v>523</v>
      </c>
      <c r="I284" s="102" t="s">
        <v>150</v>
      </c>
      <c r="J284" s="102"/>
      <c r="K284" s="102" t="s">
        <v>10</v>
      </c>
      <c r="L284" s="349">
        <v>116.851</v>
      </c>
    </row>
    <row r="285" spans="1:12" ht="15" x14ac:dyDescent="0.25">
      <c r="A285">
        <f>COUNTIF($B$1:B285,'TABLA LM'!$D$6)</f>
        <v>5</v>
      </c>
      <c r="B285" s="104">
        <v>142171</v>
      </c>
      <c r="C285" s="104" t="s">
        <v>247</v>
      </c>
      <c r="D285" s="350">
        <v>24099</v>
      </c>
      <c r="E285" s="105"/>
      <c r="F285" s="443">
        <f>VLOOKUP($H285,LISTAS!$C$3:$D$36,2,0)</f>
        <v>1</v>
      </c>
      <c r="G285" s="104">
        <v>130550</v>
      </c>
      <c r="H285" s="104" t="s">
        <v>531</v>
      </c>
      <c r="I285" s="104" t="s">
        <v>154</v>
      </c>
      <c r="J285" s="104">
        <v>20</v>
      </c>
      <c r="K285" s="104" t="s">
        <v>149</v>
      </c>
      <c r="L285" s="350">
        <v>481980</v>
      </c>
    </row>
    <row r="286" spans="1:12" ht="15" x14ac:dyDescent="0.25">
      <c r="A286">
        <f>COUNTIF($B$1:B286,'TABLA LM'!$D$6)</f>
        <v>5</v>
      </c>
      <c r="B286" s="104">
        <v>142171</v>
      </c>
      <c r="C286" s="104" t="s">
        <v>247</v>
      </c>
      <c r="D286" s="350">
        <v>24099</v>
      </c>
      <c r="E286" s="105"/>
      <c r="F286" s="443">
        <f>VLOOKUP($H286,LISTAS!$C$3:$D$36,2,0)</f>
        <v>2</v>
      </c>
      <c r="G286" s="104">
        <v>180965</v>
      </c>
      <c r="H286" s="104" t="s">
        <v>576</v>
      </c>
      <c r="I286" s="104" t="s">
        <v>232</v>
      </c>
      <c r="J286" s="104">
        <v>20</v>
      </c>
      <c r="K286" s="104" t="s">
        <v>8</v>
      </c>
      <c r="L286" s="350">
        <v>481980</v>
      </c>
    </row>
    <row r="287" spans="1:12" ht="15" x14ac:dyDescent="0.25">
      <c r="A287">
        <f>COUNTIF($B$1:B287,'TABLA LM'!$D$6)</f>
        <v>5</v>
      </c>
      <c r="B287" s="104">
        <v>142171</v>
      </c>
      <c r="C287" s="104" t="s">
        <v>247</v>
      </c>
      <c r="D287" s="350">
        <v>24099</v>
      </c>
      <c r="E287" s="105"/>
      <c r="F287" s="443">
        <f>VLOOKUP($H287,LISTAS!$C$3:$D$36,2,0)</f>
        <v>3</v>
      </c>
      <c r="G287" s="104">
        <v>200842</v>
      </c>
      <c r="H287" s="104" t="s">
        <v>518</v>
      </c>
      <c r="I287" s="104" t="s">
        <v>122</v>
      </c>
      <c r="J287" s="104"/>
      <c r="K287" s="104" t="s">
        <v>8</v>
      </c>
      <c r="L287" s="350">
        <v>80</v>
      </c>
    </row>
    <row r="288" spans="1:12" ht="15" x14ac:dyDescent="0.25">
      <c r="A288">
        <f>COUNTIF($B$1:B288,'TABLA LM'!$D$6)</f>
        <v>5</v>
      </c>
      <c r="B288" s="104">
        <v>142171</v>
      </c>
      <c r="C288" s="104" t="s">
        <v>247</v>
      </c>
      <c r="D288" s="350">
        <v>24099</v>
      </c>
      <c r="E288" s="105"/>
      <c r="F288" s="443">
        <f>VLOOKUP($H288,LISTAS!$C$3:$D$36,2,0)</f>
        <v>7</v>
      </c>
      <c r="G288" s="104">
        <v>208009</v>
      </c>
      <c r="H288" s="104" t="s">
        <v>521</v>
      </c>
      <c r="I288" s="104" t="s">
        <v>248</v>
      </c>
      <c r="J288" s="104"/>
      <c r="K288" s="104" t="s">
        <v>8</v>
      </c>
      <c r="L288" s="350">
        <v>24340</v>
      </c>
    </row>
    <row r="289" spans="1:12" ht="15" x14ac:dyDescent="0.25">
      <c r="A289">
        <f>COUNTIF($B$1:B289,'TABLA LM'!$D$6)</f>
        <v>5</v>
      </c>
      <c r="B289" s="104">
        <v>142171</v>
      </c>
      <c r="C289" s="104" t="s">
        <v>247</v>
      </c>
      <c r="D289" s="350">
        <v>24099</v>
      </c>
      <c r="E289" s="105"/>
      <c r="F289" s="443">
        <f>VLOOKUP($H289,LISTAS!$C$3:$D$36,2,0)</f>
        <v>9</v>
      </c>
      <c r="G289" s="104">
        <v>207821</v>
      </c>
      <c r="H289" s="104" t="s">
        <v>528</v>
      </c>
      <c r="I289" s="104" t="s">
        <v>487</v>
      </c>
      <c r="J289" s="104"/>
      <c r="K289" s="104" t="s">
        <v>8</v>
      </c>
      <c r="L289" s="350">
        <v>24340</v>
      </c>
    </row>
    <row r="290" spans="1:12" ht="15" x14ac:dyDescent="0.25">
      <c r="A290">
        <f>COUNTIF($B$1:B290,'TABLA LM'!$D$6)</f>
        <v>5</v>
      </c>
      <c r="B290" s="104">
        <v>142171</v>
      </c>
      <c r="C290" s="104" t="s">
        <v>247</v>
      </c>
      <c r="D290" s="350">
        <v>24099</v>
      </c>
      <c r="E290" s="105"/>
      <c r="F290" s="443">
        <f>VLOOKUP($H290,LISTAS!$C$3:$D$36,2,0)</f>
        <v>17</v>
      </c>
      <c r="G290" s="104">
        <v>131938</v>
      </c>
      <c r="H290" s="104" t="s">
        <v>570</v>
      </c>
      <c r="I290" s="104" t="s">
        <v>249</v>
      </c>
      <c r="J290" s="104"/>
      <c r="K290" s="104" t="s">
        <v>10</v>
      </c>
      <c r="L290" s="350">
        <v>21</v>
      </c>
    </row>
    <row r="291" spans="1:12" ht="15" x14ac:dyDescent="0.25">
      <c r="A291">
        <f>COUNTIF($B$1:B291,'TABLA LM'!$D$6)</f>
        <v>5</v>
      </c>
      <c r="B291" s="104">
        <v>142171</v>
      </c>
      <c r="C291" s="104" t="s">
        <v>247</v>
      </c>
      <c r="D291" s="350">
        <v>24099</v>
      </c>
      <c r="E291" s="105"/>
      <c r="F291" s="443">
        <f>VLOOKUP($H291,LISTAS!$C$3:$D$36,2,0)</f>
        <v>18</v>
      </c>
      <c r="G291" s="104">
        <v>204339</v>
      </c>
      <c r="H291" s="104" t="s">
        <v>523</v>
      </c>
      <c r="I291" s="104" t="s">
        <v>150</v>
      </c>
      <c r="J291" s="104"/>
      <c r="K291" s="104" t="s">
        <v>10</v>
      </c>
      <c r="L291" s="350">
        <v>111</v>
      </c>
    </row>
    <row r="292" spans="1:12" ht="15" x14ac:dyDescent="0.25">
      <c r="A292">
        <f>COUNTIF($B$1:B292,'TABLA LM'!$D$6)</f>
        <v>5</v>
      </c>
      <c r="B292" s="106">
        <v>143043</v>
      </c>
      <c r="C292" s="106" t="s">
        <v>363</v>
      </c>
      <c r="D292" s="351">
        <v>5000</v>
      </c>
      <c r="E292" s="107"/>
      <c r="F292" s="443">
        <f>VLOOKUP($H292,LISTAS!$C$3:$D$36,2,0)</f>
        <v>1</v>
      </c>
      <c r="G292" s="106">
        <v>130550</v>
      </c>
      <c r="H292" s="106" t="s">
        <v>531</v>
      </c>
      <c r="I292" s="106" t="s">
        <v>154</v>
      </c>
      <c r="J292" s="106">
        <v>20</v>
      </c>
      <c r="K292" s="106" t="s">
        <v>149</v>
      </c>
      <c r="L292" s="351">
        <v>100000</v>
      </c>
    </row>
    <row r="293" spans="1:12" ht="15" x14ac:dyDescent="0.25">
      <c r="A293">
        <f>COUNTIF($B$1:B293,'TABLA LM'!$D$6)</f>
        <v>5</v>
      </c>
      <c r="B293" s="106">
        <v>143043</v>
      </c>
      <c r="C293" s="106" t="s">
        <v>363</v>
      </c>
      <c r="D293" s="351">
        <v>5000</v>
      </c>
      <c r="E293" s="107"/>
      <c r="F293" s="443">
        <f>VLOOKUP($H293,LISTAS!$C$3:$D$36,2,0)</f>
        <v>2</v>
      </c>
      <c r="G293" s="106">
        <v>180503</v>
      </c>
      <c r="H293" s="106" t="s">
        <v>526</v>
      </c>
      <c r="I293" s="106" t="s">
        <v>547</v>
      </c>
      <c r="J293" s="106">
        <v>20</v>
      </c>
      <c r="K293" s="106" t="s">
        <v>8</v>
      </c>
      <c r="L293" s="351">
        <v>100000</v>
      </c>
    </row>
    <row r="294" spans="1:12" ht="15" x14ac:dyDescent="0.25">
      <c r="A294">
        <f>COUNTIF($B$1:B294,'TABLA LM'!$D$6)</f>
        <v>5</v>
      </c>
      <c r="B294" s="106">
        <v>143043</v>
      </c>
      <c r="C294" s="106" t="s">
        <v>363</v>
      </c>
      <c r="D294" s="351">
        <v>5000</v>
      </c>
      <c r="E294" s="107"/>
      <c r="F294" s="443">
        <f>VLOOKUP($H294,LISTAS!$C$3:$D$36,2,0)</f>
        <v>3</v>
      </c>
      <c r="G294" s="106">
        <v>200842</v>
      </c>
      <c r="H294" s="106" t="s">
        <v>518</v>
      </c>
      <c r="I294" s="106" t="s">
        <v>122</v>
      </c>
      <c r="J294" s="106"/>
      <c r="K294" s="106" t="s">
        <v>8</v>
      </c>
      <c r="L294" s="351">
        <v>19</v>
      </c>
    </row>
    <row r="295" spans="1:12" ht="15" x14ac:dyDescent="0.25">
      <c r="A295">
        <f>COUNTIF($B$1:B295,'TABLA LM'!$D$6)</f>
        <v>5</v>
      </c>
      <c r="B295" s="106">
        <v>143043</v>
      </c>
      <c r="C295" s="106" t="s">
        <v>363</v>
      </c>
      <c r="D295" s="351">
        <v>5000</v>
      </c>
      <c r="E295" s="107"/>
      <c r="F295" s="443">
        <f>VLOOKUP($H295,LISTAS!$C$3:$D$36,2,0)</f>
        <v>7</v>
      </c>
      <c r="G295" s="106">
        <v>210859</v>
      </c>
      <c r="H295" s="106" t="s">
        <v>521</v>
      </c>
      <c r="I295" s="106" t="s">
        <v>365</v>
      </c>
      <c r="J295" s="106"/>
      <c r="K295" s="106" t="s">
        <v>8</v>
      </c>
      <c r="L295" s="351">
        <v>5150</v>
      </c>
    </row>
    <row r="296" spans="1:12" ht="15" x14ac:dyDescent="0.25">
      <c r="A296">
        <f>COUNTIF($B$1:B296,'TABLA LM'!$D$6)</f>
        <v>5</v>
      </c>
      <c r="B296" s="106">
        <v>143043</v>
      </c>
      <c r="C296" s="106" t="s">
        <v>363</v>
      </c>
      <c r="D296" s="351">
        <v>5000</v>
      </c>
      <c r="E296" s="107"/>
      <c r="F296" s="443">
        <f>VLOOKUP($H296,LISTAS!$C$3:$D$36,2,0)</f>
        <v>17</v>
      </c>
      <c r="G296" s="106">
        <v>133684</v>
      </c>
      <c r="H296" s="106" t="s">
        <v>570</v>
      </c>
      <c r="I296" s="106" t="s">
        <v>364</v>
      </c>
      <c r="J296" s="106"/>
      <c r="K296" s="106" t="s">
        <v>10</v>
      </c>
      <c r="L296" s="351">
        <v>4.5</v>
      </c>
    </row>
    <row r="297" spans="1:12" ht="15" x14ac:dyDescent="0.25">
      <c r="A297">
        <f>COUNTIF($B$1:B297,'TABLA LM'!$D$6)</f>
        <v>5</v>
      </c>
      <c r="B297" s="106">
        <v>143043</v>
      </c>
      <c r="C297" s="106" t="s">
        <v>363</v>
      </c>
      <c r="D297" s="351">
        <v>5000</v>
      </c>
      <c r="E297" s="107"/>
      <c r="F297" s="443">
        <f>VLOOKUP($H297,LISTAS!$C$3:$D$36,2,0)</f>
        <v>18</v>
      </c>
      <c r="G297" s="106">
        <v>204339</v>
      </c>
      <c r="H297" s="106" t="s">
        <v>523</v>
      </c>
      <c r="I297" s="106" t="s">
        <v>150</v>
      </c>
      <c r="J297" s="106"/>
      <c r="K297" s="106" t="s">
        <v>10</v>
      </c>
      <c r="L297" s="351">
        <v>24.54</v>
      </c>
    </row>
    <row r="298" spans="1:12" ht="15" x14ac:dyDescent="0.25">
      <c r="A298">
        <f>COUNTIF($B$1:B298,'TABLA LM'!$D$6)</f>
        <v>5</v>
      </c>
      <c r="B298" s="108">
        <v>144327</v>
      </c>
      <c r="C298" s="108" t="s">
        <v>285</v>
      </c>
      <c r="D298" s="352">
        <v>5000</v>
      </c>
      <c r="E298" s="109"/>
      <c r="F298" s="443">
        <f>VLOOKUP($H298,LISTAS!$C$3:$D$36,2,0)</f>
        <v>2</v>
      </c>
      <c r="G298" s="108">
        <v>181023</v>
      </c>
      <c r="H298" s="108" t="s">
        <v>578</v>
      </c>
      <c r="I298" s="108" t="s">
        <v>286</v>
      </c>
      <c r="J298" s="108">
        <v>10</v>
      </c>
      <c r="K298" s="108" t="s">
        <v>8</v>
      </c>
      <c r="L298" s="352">
        <v>50000</v>
      </c>
    </row>
    <row r="299" spans="1:12" ht="15" x14ac:dyDescent="0.25">
      <c r="A299">
        <f>COUNTIF($B$1:B299,'TABLA LM'!$D$6)</f>
        <v>5</v>
      </c>
      <c r="B299" s="108">
        <v>144327</v>
      </c>
      <c r="C299" s="108" t="s">
        <v>285</v>
      </c>
      <c r="D299" s="352">
        <v>5000</v>
      </c>
      <c r="E299" s="109"/>
      <c r="F299" s="443">
        <f>VLOOKUP($H299,LISTAS!$C$3:$D$36,2,0)</f>
        <v>2</v>
      </c>
      <c r="G299" s="108">
        <v>181032</v>
      </c>
      <c r="H299" s="108" t="s">
        <v>578</v>
      </c>
      <c r="I299" s="108" t="s">
        <v>288</v>
      </c>
      <c r="J299" s="108">
        <v>10</v>
      </c>
      <c r="K299" s="108" t="s">
        <v>8</v>
      </c>
      <c r="L299" s="352">
        <v>50000</v>
      </c>
    </row>
    <row r="300" spans="1:12" ht="15" x14ac:dyDescent="0.25">
      <c r="A300">
        <f>COUNTIF($B$1:B300,'TABLA LM'!$D$6)</f>
        <v>5</v>
      </c>
      <c r="B300" s="108">
        <v>144367</v>
      </c>
      <c r="C300" s="108" t="s">
        <v>287</v>
      </c>
      <c r="D300" s="352">
        <v>5000</v>
      </c>
      <c r="E300" s="109"/>
      <c r="F300" s="443">
        <f>VLOOKUP($H300,LISTAS!$C$3:$D$36,2,0)</f>
        <v>3</v>
      </c>
      <c r="G300" s="108">
        <v>200841</v>
      </c>
      <c r="H300" s="108" t="s">
        <v>518</v>
      </c>
      <c r="I300" s="108" t="s">
        <v>79</v>
      </c>
      <c r="J300" s="108"/>
      <c r="K300" s="108" t="s">
        <v>8</v>
      </c>
      <c r="L300" s="352">
        <v>18</v>
      </c>
    </row>
    <row r="301" spans="1:12" ht="15" x14ac:dyDescent="0.25">
      <c r="A301">
        <f>COUNTIF($B$1:B301,'TABLA LM'!$D$6)</f>
        <v>5</v>
      </c>
      <c r="B301" s="108">
        <v>144367</v>
      </c>
      <c r="C301" s="108" t="s">
        <v>287</v>
      </c>
      <c r="D301" s="352">
        <v>5000</v>
      </c>
      <c r="E301" s="109"/>
      <c r="F301" s="443">
        <f>VLOOKUP($H301,LISTAS!$C$3:$D$36,2,0)</f>
        <v>3</v>
      </c>
      <c r="G301" s="108">
        <v>200842</v>
      </c>
      <c r="H301" s="108" t="s">
        <v>518</v>
      </c>
      <c r="I301" s="108" t="s">
        <v>122</v>
      </c>
      <c r="J301" s="108"/>
      <c r="K301" s="108" t="s">
        <v>8</v>
      </c>
      <c r="L301" s="352">
        <v>18</v>
      </c>
    </row>
    <row r="302" spans="1:12" ht="15" x14ac:dyDescent="0.25">
      <c r="A302">
        <f>COUNTIF($B$1:B302,'TABLA LM'!$D$6)</f>
        <v>5</v>
      </c>
      <c r="B302" s="110">
        <v>144543</v>
      </c>
      <c r="C302" s="110" t="s">
        <v>289</v>
      </c>
      <c r="D302" s="353">
        <v>5000</v>
      </c>
      <c r="E302" s="111"/>
      <c r="F302" s="443">
        <f>VLOOKUP($H302,LISTAS!$C$3:$D$36,2,0)</f>
        <v>2</v>
      </c>
      <c r="G302" s="110">
        <v>181072</v>
      </c>
      <c r="H302" s="110" t="s">
        <v>578</v>
      </c>
      <c r="I302" s="110" t="s">
        <v>290</v>
      </c>
      <c r="J302" s="110">
        <v>10</v>
      </c>
      <c r="K302" s="110" t="s">
        <v>8</v>
      </c>
      <c r="L302" s="353">
        <v>50000</v>
      </c>
    </row>
    <row r="303" spans="1:12" ht="15" x14ac:dyDescent="0.25">
      <c r="A303">
        <f>COUNTIF($B$1:B303,'TABLA LM'!$D$6)</f>
        <v>5</v>
      </c>
      <c r="B303" s="110">
        <v>144543</v>
      </c>
      <c r="C303" s="110" t="s">
        <v>289</v>
      </c>
      <c r="D303" s="353">
        <v>5000</v>
      </c>
      <c r="E303" s="111"/>
      <c r="F303" s="443">
        <f>VLOOKUP($H303,LISTAS!$C$3:$D$36,2,0)</f>
        <v>3</v>
      </c>
      <c r="G303" s="110">
        <v>200842</v>
      </c>
      <c r="H303" s="110" t="s">
        <v>518</v>
      </c>
      <c r="I303" s="110" t="s">
        <v>122</v>
      </c>
      <c r="J303" s="110"/>
      <c r="K303" s="110" t="s">
        <v>8</v>
      </c>
      <c r="L303" s="353">
        <v>18</v>
      </c>
    </row>
    <row r="304" spans="1:12" ht="15" x14ac:dyDescent="0.25">
      <c r="A304">
        <f>COUNTIF($B$1:B304,'TABLA LM'!$D$6)</f>
        <v>5</v>
      </c>
      <c r="B304" s="112">
        <v>147773</v>
      </c>
      <c r="C304" s="112" t="s">
        <v>455</v>
      </c>
      <c r="D304" s="354">
        <v>10000</v>
      </c>
      <c r="E304" s="113"/>
      <c r="F304" s="443">
        <f>VLOOKUP($H304,LISTAS!$C$3:$D$36,2,0)</f>
        <v>1</v>
      </c>
      <c r="G304" s="112">
        <v>181818</v>
      </c>
      <c r="H304" s="112" t="s">
        <v>571</v>
      </c>
      <c r="I304" s="112" t="s">
        <v>454</v>
      </c>
      <c r="J304" s="112">
        <v>5</v>
      </c>
      <c r="K304" s="112" t="s">
        <v>8</v>
      </c>
      <c r="L304" s="354">
        <v>10000</v>
      </c>
    </row>
    <row r="305" spans="1:12" ht="15" x14ac:dyDescent="0.25">
      <c r="A305">
        <f>COUNTIF($B$1:B305,'TABLA LM'!$D$6)</f>
        <v>5</v>
      </c>
      <c r="B305" s="112">
        <v>147773</v>
      </c>
      <c r="C305" s="112" t="s">
        <v>455</v>
      </c>
      <c r="D305" s="354">
        <v>10000</v>
      </c>
      <c r="E305" s="113"/>
      <c r="F305" s="443">
        <f>VLOOKUP($H305,LISTAS!$C$3:$D$36,2,0)</f>
        <v>3</v>
      </c>
      <c r="G305" s="112">
        <v>200833</v>
      </c>
      <c r="H305" s="112" t="s">
        <v>518</v>
      </c>
      <c r="I305" s="112" t="s">
        <v>27</v>
      </c>
      <c r="J305" s="112">
        <v>5</v>
      </c>
      <c r="K305" s="112" t="s">
        <v>8</v>
      </c>
      <c r="L305" s="354">
        <v>28</v>
      </c>
    </row>
    <row r="306" spans="1:12" ht="15" x14ac:dyDescent="0.25">
      <c r="A306">
        <f>COUNTIF($B$1:B306,'TABLA LM'!$D$6)</f>
        <v>5</v>
      </c>
      <c r="B306" s="112">
        <v>147773</v>
      </c>
      <c r="C306" s="112" t="s">
        <v>455</v>
      </c>
      <c r="D306" s="354">
        <v>10000</v>
      </c>
      <c r="E306" s="113"/>
      <c r="F306" s="443">
        <f>VLOOKUP($H306,LISTAS!$C$3:$D$36,2,0)</f>
        <v>4</v>
      </c>
      <c r="G306" s="112">
        <v>215109</v>
      </c>
      <c r="H306" s="112" t="s">
        <v>519</v>
      </c>
      <c r="I306" s="112" t="s">
        <v>380</v>
      </c>
      <c r="J306" s="112"/>
      <c r="K306" s="112" t="s">
        <v>8</v>
      </c>
      <c r="L306" s="354">
        <v>10100</v>
      </c>
    </row>
    <row r="307" spans="1:12" ht="15" x14ac:dyDescent="0.25">
      <c r="A307">
        <f>COUNTIF($B$1:B307,'TABLA LM'!$D$6)</f>
        <v>5</v>
      </c>
      <c r="B307" s="112">
        <v>147773</v>
      </c>
      <c r="C307" s="112" t="s">
        <v>455</v>
      </c>
      <c r="D307" s="354">
        <v>10000</v>
      </c>
      <c r="E307" s="113"/>
      <c r="F307" s="443">
        <f>VLOOKUP($H307,LISTAS!$C$3:$D$36,2,0)</f>
        <v>5</v>
      </c>
      <c r="G307" s="112">
        <v>215101</v>
      </c>
      <c r="H307" s="112" t="s">
        <v>520</v>
      </c>
      <c r="I307" s="112" t="s">
        <v>381</v>
      </c>
      <c r="J307" s="112"/>
      <c r="K307" s="112" t="s">
        <v>8</v>
      </c>
      <c r="L307" s="354">
        <v>10100</v>
      </c>
    </row>
    <row r="308" spans="1:12" ht="15" x14ac:dyDescent="0.25">
      <c r="A308">
        <f>COUNTIF($B$1:B308,'TABLA LM'!$D$6)</f>
        <v>5</v>
      </c>
      <c r="B308" s="112">
        <v>147773</v>
      </c>
      <c r="C308" s="112" t="s">
        <v>455</v>
      </c>
      <c r="D308" s="354">
        <v>10000</v>
      </c>
      <c r="E308" s="113"/>
      <c r="F308" s="443">
        <f>VLOOKUP($H308,LISTAS!$C$3:$D$36,2,0)</f>
        <v>6</v>
      </c>
      <c r="G308" s="112">
        <v>215102</v>
      </c>
      <c r="H308" s="112" t="s">
        <v>525</v>
      </c>
      <c r="I308" s="112" t="s">
        <v>382</v>
      </c>
      <c r="J308" s="112"/>
      <c r="K308" s="112" t="s">
        <v>8</v>
      </c>
      <c r="L308" s="354">
        <v>10100</v>
      </c>
    </row>
    <row r="309" spans="1:12" ht="15" x14ac:dyDescent="0.25">
      <c r="A309">
        <f>COUNTIF($B$1:B309,'TABLA LM'!$D$6)</f>
        <v>5</v>
      </c>
      <c r="B309" s="112">
        <v>147773</v>
      </c>
      <c r="C309" s="112" t="s">
        <v>455</v>
      </c>
      <c r="D309" s="354">
        <v>10000</v>
      </c>
      <c r="E309" s="113"/>
      <c r="F309" s="443">
        <f>VLOOKUP($H309,LISTAS!$C$3:$D$36,2,0)</f>
        <v>7</v>
      </c>
      <c r="G309" s="112">
        <v>215149</v>
      </c>
      <c r="H309" s="112" t="s">
        <v>521</v>
      </c>
      <c r="I309" s="112" t="s">
        <v>456</v>
      </c>
      <c r="J309" s="112"/>
      <c r="K309" s="112" t="s">
        <v>8</v>
      </c>
      <c r="L309" s="354">
        <v>10200</v>
      </c>
    </row>
    <row r="310" spans="1:12" ht="15" x14ac:dyDescent="0.25">
      <c r="A310">
        <f>COUNTIF($B$1:B310,'TABLA LM'!$D$6)</f>
        <v>5</v>
      </c>
      <c r="B310" s="112">
        <v>147773</v>
      </c>
      <c r="C310" s="112" t="s">
        <v>455</v>
      </c>
      <c r="D310" s="354">
        <v>10000</v>
      </c>
      <c r="E310" s="113"/>
      <c r="F310" s="443">
        <f>VLOOKUP($H310,LISTAS!$C$3:$D$36,2,0)</f>
        <v>8</v>
      </c>
      <c r="G310" s="112">
        <v>215150</v>
      </c>
      <c r="H310" s="112" t="s">
        <v>522</v>
      </c>
      <c r="I310" s="112" t="s">
        <v>457</v>
      </c>
      <c r="J310" s="112"/>
      <c r="K310" s="112" t="s">
        <v>8</v>
      </c>
      <c r="L310" s="354">
        <v>10200</v>
      </c>
    </row>
    <row r="311" spans="1:12" ht="15" x14ac:dyDescent="0.25">
      <c r="A311">
        <f>COUNTIF($B$1:B311,'TABLA LM'!$D$6)</f>
        <v>5</v>
      </c>
      <c r="B311" s="112">
        <v>147773</v>
      </c>
      <c r="C311" s="112" t="s">
        <v>455</v>
      </c>
      <c r="D311" s="354">
        <v>10000</v>
      </c>
      <c r="E311" s="113"/>
      <c r="F311" s="443">
        <f>VLOOKUP($H311,LISTAS!$C$3:$D$36,2,0)</f>
        <v>9</v>
      </c>
      <c r="G311" s="112">
        <v>215147</v>
      </c>
      <c r="H311" s="112" t="s">
        <v>528</v>
      </c>
      <c r="I311" s="112" t="s">
        <v>453</v>
      </c>
      <c r="J311" s="112"/>
      <c r="K311" s="112" t="s">
        <v>8</v>
      </c>
      <c r="L311" s="354">
        <v>10200</v>
      </c>
    </row>
    <row r="312" spans="1:12" ht="15" x14ac:dyDescent="0.25">
      <c r="A312">
        <f>COUNTIF($B$1:B312,'TABLA LM'!$D$6)</f>
        <v>5</v>
      </c>
      <c r="B312" s="82">
        <v>147772</v>
      </c>
      <c r="C312" s="82" t="s">
        <v>450</v>
      </c>
      <c r="D312" s="355">
        <v>10000</v>
      </c>
      <c r="E312" s="83"/>
      <c r="F312" s="443">
        <f>VLOOKUP($H312,LISTAS!$C$3:$D$36,2,0)</f>
        <v>1</v>
      </c>
      <c r="G312" s="82">
        <v>181818</v>
      </c>
      <c r="H312" s="82" t="s">
        <v>571</v>
      </c>
      <c r="I312" s="82" t="s">
        <v>454</v>
      </c>
      <c r="J312" s="82">
        <v>5</v>
      </c>
      <c r="K312" s="82" t="s">
        <v>8</v>
      </c>
      <c r="L312" s="355">
        <v>10000</v>
      </c>
    </row>
    <row r="313" spans="1:12" ht="15" x14ac:dyDescent="0.25">
      <c r="A313">
        <f>COUNTIF($B$1:B313,'TABLA LM'!$D$6)</f>
        <v>5</v>
      </c>
      <c r="B313" s="82">
        <v>147772</v>
      </c>
      <c r="C313" s="82" t="s">
        <v>450</v>
      </c>
      <c r="D313" s="355">
        <v>10000</v>
      </c>
      <c r="E313" s="83"/>
      <c r="F313" s="443">
        <f>VLOOKUP($H313,LISTAS!$C$3:$D$36,2,0)</f>
        <v>3</v>
      </c>
      <c r="G313" s="82">
        <v>200833</v>
      </c>
      <c r="H313" s="82" t="s">
        <v>518</v>
      </c>
      <c r="I313" s="82" t="s">
        <v>27</v>
      </c>
      <c r="J313" s="82">
        <v>5</v>
      </c>
      <c r="K313" s="82" t="s">
        <v>8</v>
      </c>
      <c r="L313" s="355">
        <v>28</v>
      </c>
    </row>
    <row r="314" spans="1:12" ht="15" x14ac:dyDescent="0.25">
      <c r="A314">
        <f>COUNTIF($B$1:B314,'TABLA LM'!$D$6)</f>
        <v>5</v>
      </c>
      <c r="B314" s="82">
        <v>147772</v>
      </c>
      <c r="C314" s="82" t="s">
        <v>450</v>
      </c>
      <c r="D314" s="355">
        <v>10000</v>
      </c>
      <c r="E314" s="83"/>
      <c r="F314" s="443">
        <f>VLOOKUP($H314,LISTAS!$C$3:$D$36,2,0)</f>
        <v>4</v>
      </c>
      <c r="G314" s="82">
        <v>215109</v>
      </c>
      <c r="H314" s="82" t="s">
        <v>519</v>
      </c>
      <c r="I314" s="82" t="s">
        <v>380</v>
      </c>
      <c r="J314" s="82"/>
      <c r="K314" s="82" t="s">
        <v>8</v>
      </c>
      <c r="L314" s="355">
        <v>10100</v>
      </c>
    </row>
    <row r="315" spans="1:12" ht="15" x14ac:dyDescent="0.25">
      <c r="A315">
        <f>COUNTIF($B$1:B315,'TABLA LM'!$D$6)</f>
        <v>5</v>
      </c>
      <c r="B315" s="82">
        <v>147772</v>
      </c>
      <c r="C315" s="82" t="s">
        <v>450</v>
      </c>
      <c r="D315" s="355">
        <v>10000</v>
      </c>
      <c r="E315" s="83"/>
      <c r="F315" s="443">
        <f>VLOOKUP($H315,LISTAS!$C$3:$D$36,2,0)</f>
        <v>5</v>
      </c>
      <c r="G315" s="82">
        <v>215101</v>
      </c>
      <c r="H315" s="82" t="s">
        <v>520</v>
      </c>
      <c r="I315" s="82" t="s">
        <v>381</v>
      </c>
      <c r="J315" s="82"/>
      <c r="K315" s="82" t="s">
        <v>8</v>
      </c>
      <c r="L315" s="355">
        <v>10100</v>
      </c>
    </row>
    <row r="316" spans="1:12" ht="15" x14ac:dyDescent="0.25">
      <c r="A316">
        <f>COUNTIF($B$1:B316,'TABLA LM'!$D$6)</f>
        <v>5</v>
      </c>
      <c r="B316" s="82">
        <v>147772</v>
      </c>
      <c r="C316" s="82" t="s">
        <v>450</v>
      </c>
      <c r="D316" s="355">
        <v>10000</v>
      </c>
      <c r="E316" s="83"/>
      <c r="F316" s="443">
        <f>VLOOKUP($H316,LISTAS!$C$3:$D$36,2,0)</f>
        <v>6</v>
      </c>
      <c r="G316" s="82">
        <v>215102</v>
      </c>
      <c r="H316" s="82" t="s">
        <v>525</v>
      </c>
      <c r="I316" s="82" t="s">
        <v>382</v>
      </c>
      <c r="J316" s="82"/>
      <c r="K316" s="82" t="s">
        <v>8</v>
      </c>
      <c r="L316" s="355">
        <v>10100</v>
      </c>
    </row>
    <row r="317" spans="1:12" ht="15" x14ac:dyDescent="0.25">
      <c r="A317">
        <f>COUNTIF($B$1:B317,'TABLA LM'!$D$6)</f>
        <v>5</v>
      </c>
      <c r="B317" s="82">
        <v>147772</v>
      </c>
      <c r="C317" s="82" t="s">
        <v>450</v>
      </c>
      <c r="D317" s="355">
        <v>10000</v>
      </c>
      <c r="E317" s="83"/>
      <c r="F317" s="443">
        <f>VLOOKUP($H317,LISTAS!$C$3:$D$36,2,0)</f>
        <v>7</v>
      </c>
      <c r="G317" s="82">
        <v>215146</v>
      </c>
      <c r="H317" s="82" t="s">
        <v>521</v>
      </c>
      <c r="I317" s="82" t="s">
        <v>451</v>
      </c>
      <c r="J317" s="82"/>
      <c r="K317" s="82" t="s">
        <v>8</v>
      </c>
      <c r="L317" s="355">
        <v>10200</v>
      </c>
    </row>
    <row r="318" spans="1:12" ht="15" x14ac:dyDescent="0.25">
      <c r="A318">
        <f>COUNTIF($B$1:B318,'TABLA LM'!$D$6)</f>
        <v>5</v>
      </c>
      <c r="B318" s="82">
        <v>147772</v>
      </c>
      <c r="C318" s="82" t="s">
        <v>450</v>
      </c>
      <c r="D318" s="355">
        <v>10000</v>
      </c>
      <c r="E318" s="83"/>
      <c r="F318" s="443">
        <f>VLOOKUP($H318,LISTAS!$C$3:$D$36,2,0)</f>
        <v>8</v>
      </c>
      <c r="G318" s="82">
        <v>215148</v>
      </c>
      <c r="H318" s="82" t="s">
        <v>522</v>
      </c>
      <c r="I318" s="82" t="s">
        <v>452</v>
      </c>
      <c r="J318" s="82"/>
      <c r="K318" s="82" t="s">
        <v>8</v>
      </c>
      <c r="L318" s="355">
        <v>10200</v>
      </c>
    </row>
    <row r="319" spans="1:12" ht="15" x14ac:dyDescent="0.25">
      <c r="A319">
        <f>COUNTIF($B$1:B319,'TABLA LM'!$D$6)</f>
        <v>5</v>
      </c>
      <c r="B319" s="82">
        <v>147772</v>
      </c>
      <c r="C319" s="82" t="s">
        <v>450</v>
      </c>
      <c r="D319" s="355">
        <v>10000</v>
      </c>
      <c r="E319" s="83"/>
      <c r="F319" s="443">
        <f>VLOOKUP($H319,LISTAS!$C$3:$D$36,2,0)</f>
        <v>9</v>
      </c>
      <c r="G319" s="82">
        <v>215147</v>
      </c>
      <c r="H319" s="82" t="s">
        <v>528</v>
      </c>
      <c r="I319" s="82" t="s">
        <v>453</v>
      </c>
      <c r="J319" s="82"/>
      <c r="K319" s="82" t="s">
        <v>8</v>
      </c>
      <c r="L319" s="355">
        <v>10200</v>
      </c>
    </row>
    <row r="320" spans="1:12" ht="15" x14ac:dyDescent="0.25">
      <c r="A320">
        <f>COUNTIF($B$1:B320,'TABLA LM'!$D$6)</f>
        <v>5</v>
      </c>
      <c r="B320" s="114">
        <v>145682</v>
      </c>
      <c r="C320" s="114" t="s">
        <v>391</v>
      </c>
      <c r="D320" s="356">
        <v>19417</v>
      </c>
      <c r="E320" s="115"/>
      <c r="F320" s="443">
        <f>VLOOKUP($H320,LISTAS!$C$3:$D$36,2,0)</f>
        <v>1</v>
      </c>
      <c r="G320" s="114">
        <v>130349</v>
      </c>
      <c r="H320" s="114" t="s">
        <v>531</v>
      </c>
      <c r="I320" s="114" t="s">
        <v>31</v>
      </c>
      <c r="J320" s="114">
        <v>5</v>
      </c>
      <c r="K320" s="114" t="s">
        <v>21</v>
      </c>
      <c r="L320" s="356">
        <v>100</v>
      </c>
    </row>
    <row r="321" spans="1:12" ht="15" x14ac:dyDescent="0.25">
      <c r="A321">
        <f>COUNTIF($B$1:B321,'TABLA LM'!$D$6)</f>
        <v>5</v>
      </c>
      <c r="B321" s="114">
        <v>145682</v>
      </c>
      <c r="C321" s="114" t="s">
        <v>391</v>
      </c>
      <c r="D321" s="356">
        <v>19417</v>
      </c>
      <c r="E321" s="115"/>
      <c r="F321" s="443">
        <f>VLOOKUP($H321,LISTAS!$C$3:$D$36,2,0)</f>
        <v>2</v>
      </c>
      <c r="G321" s="114">
        <v>180216</v>
      </c>
      <c r="H321" s="114" t="s">
        <v>526</v>
      </c>
      <c r="I321" s="114" t="s">
        <v>548</v>
      </c>
      <c r="J321" s="114">
        <v>5</v>
      </c>
      <c r="K321" s="114" t="s">
        <v>8</v>
      </c>
      <c r="L321" s="356">
        <v>19417</v>
      </c>
    </row>
    <row r="322" spans="1:12" ht="15" x14ac:dyDescent="0.25">
      <c r="A322">
        <f>COUNTIF($B$1:B322,'TABLA LM'!$D$6)</f>
        <v>5</v>
      </c>
      <c r="B322" s="114">
        <v>145682</v>
      </c>
      <c r="C322" s="114" t="s">
        <v>391</v>
      </c>
      <c r="D322" s="356">
        <v>19417</v>
      </c>
      <c r="E322" s="115"/>
      <c r="F322" s="443">
        <f>VLOOKUP($H322,LISTAS!$C$3:$D$36,2,0)</f>
        <v>3</v>
      </c>
      <c r="G322" s="114">
        <v>200833</v>
      </c>
      <c r="H322" s="114" t="s">
        <v>518</v>
      </c>
      <c r="I322" s="114" t="s">
        <v>27</v>
      </c>
      <c r="J322" s="114"/>
      <c r="K322" s="114" t="s">
        <v>8</v>
      </c>
      <c r="L322" s="356">
        <v>44</v>
      </c>
    </row>
    <row r="323" spans="1:12" ht="15" x14ac:dyDescent="0.25">
      <c r="A323">
        <f>COUNTIF($B$1:B323,'TABLA LM'!$D$6)</f>
        <v>5</v>
      </c>
      <c r="B323" s="114">
        <v>145682</v>
      </c>
      <c r="C323" s="114" t="s">
        <v>391</v>
      </c>
      <c r="D323" s="356">
        <v>19417</v>
      </c>
      <c r="E323" s="115"/>
      <c r="F323" s="443">
        <f>VLOOKUP($H323,LISTAS!$C$3:$D$36,2,0)</f>
        <v>4</v>
      </c>
      <c r="G323" s="114">
        <v>201452</v>
      </c>
      <c r="H323" s="114" t="s">
        <v>519</v>
      </c>
      <c r="I323" s="114" t="s">
        <v>32</v>
      </c>
      <c r="J323" s="114"/>
      <c r="K323" s="114" t="s">
        <v>8</v>
      </c>
      <c r="L323" s="356">
        <v>19805</v>
      </c>
    </row>
    <row r="324" spans="1:12" ht="15" x14ac:dyDescent="0.25">
      <c r="A324">
        <f>COUNTIF($B$1:B324,'TABLA LM'!$D$6)</f>
        <v>5</v>
      </c>
      <c r="B324" s="114">
        <v>145682</v>
      </c>
      <c r="C324" s="114" t="s">
        <v>391</v>
      </c>
      <c r="D324" s="356">
        <v>19417</v>
      </c>
      <c r="E324" s="115"/>
      <c r="F324" s="443">
        <f>VLOOKUP($H324,LISTAS!$C$3:$D$36,2,0)</f>
        <v>5</v>
      </c>
      <c r="G324" s="114">
        <v>203264</v>
      </c>
      <c r="H324" s="114" t="s">
        <v>520</v>
      </c>
      <c r="I324" s="114" t="s">
        <v>24</v>
      </c>
      <c r="J324" s="114"/>
      <c r="K324" s="114" t="s">
        <v>8</v>
      </c>
      <c r="L324" s="356">
        <v>19805</v>
      </c>
    </row>
    <row r="325" spans="1:12" ht="15" x14ac:dyDescent="0.25">
      <c r="A325">
        <f>COUNTIF($B$1:B325,'TABLA LM'!$D$6)</f>
        <v>5</v>
      </c>
      <c r="B325" s="114">
        <v>145682</v>
      </c>
      <c r="C325" s="114" t="s">
        <v>391</v>
      </c>
      <c r="D325" s="356">
        <v>19417</v>
      </c>
      <c r="E325" s="115"/>
      <c r="F325" s="443">
        <f>VLOOKUP($H325,LISTAS!$C$3:$D$36,2,0)</f>
        <v>6</v>
      </c>
      <c r="G325" s="114">
        <v>203265</v>
      </c>
      <c r="H325" s="114" t="s">
        <v>525</v>
      </c>
      <c r="I325" s="114" t="s">
        <v>23</v>
      </c>
      <c r="J325" s="114"/>
      <c r="K325" s="114" t="s">
        <v>8</v>
      </c>
      <c r="L325" s="356">
        <v>19805</v>
      </c>
    </row>
    <row r="326" spans="1:12" ht="15" x14ac:dyDescent="0.25">
      <c r="A326">
        <f>COUNTIF($B$1:B326,'TABLA LM'!$D$6)</f>
        <v>5</v>
      </c>
      <c r="B326" s="114">
        <v>145682</v>
      </c>
      <c r="C326" s="114" t="s">
        <v>391</v>
      </c>
      <c r="D326" s="356">
        <v>19417</v>
      </c>
      <c r="E326" s="115"/>
      <c r="F326" s="443">
        <f>VLOOKUP($H326,LISTAS!$C$3:$D$36,2,0)</f>
        <v>7</v>
      </c>
      <c r="G326" s="114">
        <v>214915</v>
      </c>
      <c r="H326" s="114" t="s">
        <v>521</v>
      </c>
      <c r="I326" s="114" t="s">
        <v>409</v>
      </c>
      <c r="J326" s="114"/>
      <c r="K326" s="114" t="s">
        <v>8</v>
      </c>
      <c r="L326" s="356">
        <v>19805</v>
      </c>
    </row>
    <row r="327" spans="1:12" ht="15" x14ac:dyDescent="0.25">
      <c r="A327">
        <f>COUNTIF($B$1:B327,'TABLA LM'!$D$6)</f>
        <v>5</v>
      </c>
      <c r="B327" s="114">
        <v>145682</v>
      </c>
      <c r="C327" s="114" t="s">
        <v>391</v>
      </c>
      <c r="D327" s="356">
        <v>19417</v>
      </c>
      <c r="E327" s="115"/>
      <c r="F327" s="443">
        <f>VLOOKUP($H327,LISTAS!$C$3:$D$36,2,0)</f>
        <v>8</v>
      </c>
      <c r="G327" s="114">
        <v>214914</v>
      </c>
      <c r="H327" s="114" t="s">
        <v>522</v>
      </c>
      <c r="I327" s="114" t="s">
        <v>408</v>
      </c>
      <c r="J327" s="114"/>
      <c r="K327" s="114" t="s">
        <v>8</v>
      </c>
      <c r="L327" s="356">
        <v>19805</v>
      </c>
    </row>
    <row r="328" spans="1:12" ht="15" x14ac:dyDescent="0.25">
      <c r="A328">
        <f>COUNTIF($B$1:B328,'TABLA LM'!$D$6)</f>
        <v>5</v>
      </c>
      <c r="B328" s="116">
        <v>145683</v>
      </c>
      <c r="C328" s="116" t="s">
        <v>391</v>
      </c>
      <c r="D328" s="357">
        <v>18461</v>
      </c>
      <c r="E328" s="117"/>
      <c r="F328" s="443">
        <f>VLOOKUP($H328,LISTAS!$C$3:$D$36,2,0)</f>
        <v>1</v>
      </c>
      <c r="G328" s="116">
        <v>130349</v>
      </c>
      <c r="H328" s="116" t="s">
        <v>531</v>
      </c>
      <c r="I328" s="116" t="s">
        <v>31</v>
      </c>
      <c r="J328" s="116">
        <v>5</v>
      </c>
      <c r="K328" s="116" t="s">
        <v>21</v>
      </c>
      <c r="L328" s="357">
        <v>100</v>
      </c>
    </row>
    <row r="329" spans="1:12" ht="15" x14ac:dyDescent="0.25">
      <c r="A329">
        <f>COUNTIF($B$1:B329,'TABLA LM'!$D$6)</f>
        <v>5</v>
      </c>
      <c r="B329" s="116">
        <v>145683</v>
      </c>
      <c r="C329" s="116" t="s">
        <v>391</v>
      </c>
      <c r="D329" s="357">
        <v>18461</v>
      </c>
      <c r="E329" s="117"/>
      <c r="F329" s="443">
        <f>VLOOKUP($H329,LISTAS!$C$3:$D$36,2,0)</f>
        <v>2</v>
      </c>
      <c r="G329" s="116">
        <v>180216</v>
      </c>
      <c r="H329" s="116" t="s">
        <v>526</v>
      </c>
      <c r="I329" s="116" t="s">
        <v>548</v>
      </c>
      <c r="J329" s="116">
        <v>5</v>
      </c>
      <c r="K329" s="116" t="s">
        <v>8</v>
      </c>
      <c r="L329" s="357">
        <v>18461</v>
      </c>
    </row>
    <row r="330" spans="1:12" ht="15" x14ac:dyDescent="0.25">
      <c r="A330">
        <f>COUNTIF($B$1:B330,'TABLA LM'!$D$6)</f>
        <v>5</v>
      </c>
      <c r="B330" s="116">
        <v>145683</v>
      </c>
      <c r="C330" s="116" t="s">
        <v>391</v>
      </c>
      <c r="D330" s="357">
        <v>18461</v>
      </c>
      <c r="E330" s="117"/>
      <c r="F330" s="443">
        <f>VLOOKUP($H330,LISTAS!$C$3:$D$36,2,0)</f>
        <v>3</v>
      </c>
      <c r="G330" s="116">
        <v>200833</v>
      </c>
      <c r="H330" s="116" t="s">
        <v>518</v>
      </c>
      <c r="I330" s="116" t="s">
        <v>27</v>
      </c>
      <c r="J330" s="116"/>
      <c r="K330" s="116" t="s">
        <v>8</v>
      </c>
      <c r="L330" s="357">
        <v>41</v>
      </c>
    </row>
    <row r="331" spans="1:12" ht="15" x14ac:dyDescent="0.25">
      <c r="A331">
        <f>COUNTIF($B$1:B331,'TABLA LM'!$D$6)</f>
        <v>5</v>
      </c>
      <c r="B331" s="116">
        <v>145683</v>
      </c>
      <c r="C331" s="116" t="s">
        <v>391</v>
      </c>
      <c r="D331" s="357">
        <v>18461</v>
      </c>
      <c r="E331" s="117"/>
      <c r="F331" s="443">
        <f>VLOOKUP($H331,LISTAS!$C$3:$D$36,2,0)</f>
        <v>4</v>
      </c>
      <c r="G331" s="116">
        <v>201452</v>
      </c>
      <c r="H331" s="116" t="s">
        <v>519</v>
      </c>
      <c r="I331" s="116" t="s">
        <v>32</v>
      </c>
      <c r="J331" s="116"/>
      <c r="K331" s="116" t="s">
        <v>8</v>
      </c>
      <c r="L331" s="357">
        <v>18830</v>
      </c>
    </row>
    <row r="332" spans="1:12" ht="15" x14ac:dyDescent="0.25">
      <c r="A332">
        <f>COUNTIF($B$1:B332,'TABLA LM'!$D$6)</f>
        <v>5</v>
      </c>
      <c r="B332" s="116">
        <v>145683</v>
      </c>
      <c r="C332" s="116" t="s">
        <v>391</v>
      </c>
      <c r="D332" s="357">
        <v>18461</v>
      </c>
      <c r="E332" s="117"/>
      <c r="F332" s="443">
        <f>VLOOKUP($H332,LISTAS!$C$3:$D$36,2,0)</f>
        <v>5</v>
      </c>
      <c r="G332" s="116">
        <v>203264</v>
      </c>
      <c r="H332" s="116" t="s">
        <v>520</v>
      </c>
      <c r="I332" s="116" t="s">
        <v>24</v>
      </c>
      <c r="J332" s="116"/>
      <c r="K332" s="116" t="s">
        <v>8</v>
      </c>
      <c r="L332" s="357">
        <v>18830</v>
      </c>
    </row>
    <row r="333" spans="1:12" ht="15" x14ac:dyDescent="0.25">
      <c r="A333">
        <f>COUNTIF($B$1:B333,'TABLA LM'!$D$6)</f>
        <v>5</v>
      </c>
      <c r="B333" s="116">
        <v>145683</v>
      </c>
      <c r="C333" s="116" t="s">
        <v>391</v>
      </c>
      <c r="D333" s="357">
        <v>18461</v>
      </c>
      <c r="E333" s="117"/>
      <c r="F333" s="443">
        <f>VLOOKUP($H333,LISTAS!$C$3:$D$36,2,0)</f>
        <v>6</v>
      </c>
      <c r="G333" s="116">
        <v>203265</v>
      </c>
      <c r="H333" s="116" t="s">
        <v>525</v>
      </c>
      <c r="I333" s="116" t="s">
        <v>23</v>
      </c>
      <c r="J333" s="116"/>
      <c r="K333" s="116" t="s">
        <v>8</v>
      </c>
      <c r="L333" s="357">
        <v>18830</v>
      </c>
    </row>
    <row r="334" spans="1:12" ht="15" x14ac:dyDescent="0.25">
      <c r="A334">
        <f>COUNTIF($B$1:B334,'TABLA LM'!$D$6)</f>
        <v>5</v>
      </c>
      <c r="B334" s="116">
        <v>145683</v>
      </c>
      <c r="C334" s="116" t="s">
        <v>391</v>
      </c>
      <c r="D334" s="357">
        <v>18461</v>
      </c>
      <c r="E334" s="117"/>
      <c r="F334" s="443">
        <f>VLOOKUP($H334,LISTAS!$C$3:$D$36,2,0)</f>
        <v>8</v>
      </c>
      <c r="G334" s="116">
        <v>214916</v>
      </c>
      <c r="H334" s="116" t="s">
        <v>522</v>
      </c>
      <c r="I334" s="116" t="s">
        <v>392</v>
      </c>
      <c r="J334" s="116"/>
      <c r="K334" s="116" t="s">
        <v>8</v>
      </c>
      <c r="L334" s="357">
        <v>18830</v>
      </c>
    </row>
    <row r="335" spans="1:12" ht="15" x14ac:dyDescent="0.25">
      <c r="A335">
        <f>COUNTIF($B$1:B335,'TABLA LM'!$D$6)</f>
        <v>5</v>
      </c>
      <c r="B335" s="116">
        <v>145683</v>
      </c>
      <c r="C335" s="116" t="s">
        <v>391</v>
      </c>
      <c r="D335" s="357">
        <v>18461</v>
      </c>
      <c r="E335" s="117"/>
      <c r="F335" s="443">
        <f>VLOOKUP($H335,LISTAS!$C$3:$D$36,2,0)</f>
        <v>7</v>
      </c>
      <c r="G335" s="116">
        <v>214917</v>
      </c>
      <c r="H335" s="116" t="s">
        <v>521</v>
      </c>
      <c r="I335" s="116" t="s">
        <v>393</v>
      </c>
      <c r="J335" s="116"/>
      <c r="K335" s="116" t="s">
        <v>8</v>
      </c>
      <c r="L335" s="357">
        <v>18830</v>
      </c>
    </row>
    <row r="336" spans="1:12" ht="15" x14ac:dyDescent="0.25">
      <c r="A336">
        <f>COUNTIF($B$1:B336,'TABLA LM'!$D$6)</f>
        <v>5</v>
      </c>
      <c r="B336" s="118" t="s">
        <v>504</v>
      </c>
      <c r="C336" s="119" t="s">
        <v>30</v>
      </c>
      <c r="D336" s="358">
        <v>19417</v>
      </c>
      <c r="E336" s="120"/>
      <c r="F336" s="443">
        <f>VLOOKUP($H336,LISTAS!$C$3:$D$36,2,0)</f>
        <v>1</v>
      </c>
      <c r="G336" s="119">
        <v>130349</v>
      </c>
      <c r="H336" s="119" t="s">
        <v>531</v>
      </c>
      <c r="I336" s="119" t="s">
        <v>31</v>
      </c>
      <c r="J336" s="119">
        <v>5</v>
      </c>
      <c r="K336" s="119" t="s">
        <v>21</v>
      </c>
      <c r="L336" s="358">
        <v>100</v>
      </c>
    </row>
    <row r="337" spans="1:12" ht="15" x14ac:dyDescent="0.25">
      <c r="A337">
        <f>COUNTIF($B$1:B337,'TABLA LM'!$D$6)</f>
        <v>5</v>
      </c>
      <c r="B337" s="118" t="s">
        <v>504</v>
      </c>
      <c r="C337" s="119" t="s">
        <v>30</v>
      </c>
      <c r="D337" s="358">
        <v>19417</v>
      </c>
      <c r="E337" s="120"/>
      <c r="F337" s="443">
        <f>VLOOKUP($H337,LISTAS!$C$3:$D$36,2,0)</f>
        <v>2</v>
      </c>
      <c r="G337" s="119">
        <v>180216</v>
      </c>
      <c r="H337" s="119" t="s">
        <v>526</v>
      </c>
      <c r="I337" s="119" t="s">
        <v>548</v>
      </c>
      <c r="J337" s="119">
        <v>5</v>
      </c>
      <c r="K337" s="119" t="s">
        <v>8</v>
      </c>
      <c r="L337" s="358">
        <v>19417</v>
      </c>
    </row>
    <row r="338" spans="1:12" ht="15" x14ac:dyDescent="0.25">
      <c r="A338">
        <f>COUNTIF($B$1:B338,'TABLA LM'!$D$6)</f>
        <v>5</v>
      </c>
      <c r="B338" s="118" t="s">
        <v>504</v>
      </c>
      <c r="C338" s="119" t="s">
        <v>30</v>
      </c>
      <c r="D338" s="358">
        <v>19417</v>
      </c>
      <c r="E338" s="120"/>
      <c r="F338" s="443">
        <f>VLOOKUP($H338,LISTAS!$C$3:$D$36,2,0)</f>
        <v>3</v>
      </c>
      <c r="G338" s="119">
        <v>200833</v>
      </c>
      <c r="H338" s="119" t="s">
        <v>518</v>
      </c>
      <c r="I338" s="119" t="s">
        <v>27</v>
      </c>
      <c r="J338" s="119"/>
      <c r="K338" s="119" t="s">
        <v>8</v>
      </c>
      <c r="L338" s="358">
        <v>44</v>
      </c>
    </row>
    <row r="339" spans="1:12" ht="15" x14ac:dyDescent="0.25">
      <c r="A339">
        <f>COUNTIF($B$1:B339,'TABLA LM'!$D$6)</f>
        <v>5</v>
      </c>
      <c r="B339" s="118" t="s">
        <v>504</v>
      </c>
      <c r="C339" s="119" t="s">
        <v>30</v>
      </c>
      <c r="D339" s="358">
        <v>19417</v>
      </c>
      <c r="E339" s="120"/>
      <c r="F339" s="443">
        <f>VLOOKUP($H339,LISTAS!$C$3:$D$36,2,0)</f>
        <v>4</v>
      </c>
      <c r="G339" s="119">
        <v>201452</v>
      </c>
      <c r="H339" s="119" t="s">
        <v>519</v>
      </c>
      <c r="I339" s="119" t="s">
        <v>32</v>
      </c>
      <c r="J339" s="119"/>
      <c r="K339" s="119" t="s">
        <v>8</v>
      </c>
      <c r="L339" s="358">
        <v>20000</v>
      </c>
    </row>
    <row r="340" spans="1:12" ht="15" x14ac:dyDescent="0.25">
      <c r="A340">
        <f>COUNTIF($B$1:B340,'TABLA LM'!$D$6)</f>
        <v>5</v>
      </c>
      <c r="B340" s="118" t="s">
        <v>504</v>
      </c>
      <c r="C340" s="119" t="s">
        <v>30</v>
      </c>
      <c r="D340" s="358">
        <v>19417</v>
      </c>
      <c r="E340" s="120"/>
      <c r="F340" s="443">
        <f>VLOOKUP($H340,LISTAS!$C$3:$D$36,2,0)</f>
        <v>5</v>
      </c>
      <c r="G340" s="119">
        <v>203264</v>
      </c>
      <c r="H340" s="119" t="s">
        <v>520</v>
      </c>
      <c r="I340" s="119" t="s">
        <v>24</v>
      </c>
      <c r="J340" s="119"/>
      <c r="K340" s="119" t="s">
        <v>8</v>
      </c>
      <c r="L340" s="358">
        <v>20000</v>
      </c>
    </row>
    <row r="341" spans="1:12" ht="15" x14ac:dyDescent="0.25">
      <c r="A341">
        <f>COUNTIF($B$1:B341,'TABLA LM'!$D$6)</f>
        <v>5</v>
      </c>
      <c r="B341" s="118" t="s">
        <v>504</v>
      </c>
      <c r="C341" s="119" t="s">
        <v>30</v>
      </c>
      <c r="D341" s="358">
        <v>19417</v>
      </c>
      <c r="E341" s="120"/>
      <c r="F341" s="443">
        <f>VLOOKUP($H341,LISTAS!$C$3:$D$36,2,0)</f>
        <v>6</v>
      </c>
      <c r="G341" s="119">
        <v>203265</v>
      </c>
      <c r="H341" s="119" t="s">
        <v>525</v>
      </c>
      <c r="I341" s="119" t="s">
        <v>23</v>
      </c>
      <c r="J341" s="119"/>
      <c r="K341" s="119" t="s">
        <v>8</v>
      </c>
      <c r="L341" s="358">
        <v>20000</v>
      </c>
    </row>
    <row r="342" spans="1:12" ht="15" x14ac:dyDescent="0.25">
      <c r="A342">
        <f>COUNTIF($B$1:B342,'TABLA LM'!$D$6)</f>
        <v>5</v>
      </c>
      <c r="B342" s="118" t="s">
        <v>504</v>
      </c>
      <c r="C342" s="119" t="s">
        <v>30</v>
      </c>
      <c r="D342" s="358">
        <v>19417</v>
      </c>
      <c r="E342" s="120"/>
      <c r="F342" s="443">
        <f>VLOOKUP($H342,LISTAS!$C$3:$D$36,2,0)</f>
        <v>7</v>
      </c>
      <c r="G342" s="119">
        <v>211868</v>
      </c>
      <c r="H342" s="119" t="s">
        <v>521</v>
      </c>
      <c r="I342" s="119" t="s">
        <v>34</v>
      </c>
      <c r="J342" s="119"/>
      <c r="K342" s="119" t="s">
        <v>8</v>
      </c>
      <c r="L342" s="358">
        <v>19806</v>
      </c>
    </row>
    <row r="343" spans="1:12" ht="15" x14ac:dyDescent="0.25">
      <c r="A343">
        <f>COUNTIF($B$1:B343,'TABLA LM'!$D$6)</f>
        <v>5</v>
      </c>
      <c r="B343" s="118" t="s">
        <v>504</v>
      </c>
      <c r="C343" s="119" t="s">
        <v>30</v>
      </c>
      <c r="D343" s="358">
        <v>19417</v>
      </c>
      <c r="E343" s="120"/>
      <c r="F343" s="443">
        <f>VLOOKUP($H343,LISTAS!$C$3:$D$36,2,0)</f>
        <v>8</v>
      </c>
      <c r="G343" s="119">
        <v>211869</v>
      </c>
      <c r="H343" s="119" t="s">
        <v>522</v>
      </c>
      <c r="I343" s="119" t="s">
        <v>33</v>
      </c>
      <c r="J343" s="119"/>
      <c r="K343" s="119" t="s">
        <v>8</v>
      </c>
      <c r="L343" s="358">
        <v>20000</v>
      </c>
    </row>
    <row r="344" spans="1:12" ht="15" x14ac:dyDescent="0.25">
      <c r="A344">
        <f>COUNTIF($B$1:B344,'TABLA LM'!$D$6)</f>
        <v>5</v>
      </c>
      <c r="B344" s="118" t="s">
        <v>504</v>
      </c>
      <c r="C344" s="119" t="s">
        <v>30</v>
      </c>
      <c r="D344" s="358">
        <v>19417</v>
      </c>
      <c r="E344" s="120"/>
      <c r="F344" s="443">
        <f>VLOOKUP($H344,LISTAS!$C$3:$D$36,2,0)</f>
        <v>21</v>
      </c>
      <c r="G344" s="119">
        <v>200866</v>
      </c>
      <c r="H344" s="119" t="s">
        <v>574</v>
      </c>
      <c r="I344" s="119" t="s">
        <v>35</v>
      </c>
      <c r="J344" s="119"/>
      <c r="K344" s="119" t="s">
        <v>8</v>
      </c>
      <c r="L344" s="358">
        <v>88</v>
      </c>
    </row>
    <row r="345" spans="1:12" ht="15" x14ac:dyDescent="0.25">
      <c r="A345">
        <f>COUNTIF($B$1:B345,'TABLA LM'!$D$6)</f>
        <v>5</v>
      </c>
      <c r="B345" s="121" t="s">
        <v>505</v>
      </c>
      <c r="C345" s="122" t="s">
        <v>30</v>
      </c>
      <c r="D345" s="359">
        <v>18461</v>
      </c>
      <c r="E345" s="123"/>
      <c r="F345" s="443">
        <f>VLOOKUP($H345,LISTAS!$C$3:$D$36,2,0)</f>
        <v>1</v>
      </c>
      <c r="G345" s="122">
        <v>130349</v>
      </c>
      <c r="H345" s="122" t="s">
        <v>531</v>
      </c>
      <c r="I345" s="122" t="s">
        <v>31</v>
      </c>
      <c r="J345" s="122">
        <v>5</v>
      </c>
      <c r="K345" s="122" t="s">
        <v>21</v>
      </c>
      <c r="L345" s="359">
        <v>100</v>
      </c>
    </row>
    <row r="346" spans="1:12" ht="15" x14ac:dyDescent="0.25">
      <c r="A346">
        <f>COUNTIF($B$1:B346,'TABLA LM'!$D$6)</f>
        <v>5</v>
      </c>
      <c r="B346" s="121" t="s">
        <v>505</v>
      </c>
      <c r="C346" s="122" t="s">
        <v>30</v>
      </c>
      <c r="D346" s="359">
        <v>18461</v>
      </c>
      <c r="E346" s="123"/>
      <c r="F346" s="443">
        <f>VLOOKUP($H346,LISTAS!$C$3:$D$36,2,0)</f>
        <v>2</v>
      </c>
      <c r="G346" s="122">
        <v>180216</v>
      </c>
      <c r="H346" s="122" t="s">
        <v>526</v>
      </c>
      <c r="I346" s="122" t="s">
        <v>548</v>
      </c>
      <c r="J346" s="122">
        <v>5</v>
      </c>
      <c r="K346" s="122" t="s">
        <v>8</v>
      </c>
      <c r="L346" s="359">
        <v>18461</v>
      </c>
    </row>
    <row r="347" spans="1:12" ht="15" x14ac:dyDescent="0.25">
      <c r="A347">
        <f>COUNTIF($B$1:B347,'TABLA LM'!$D$6)</f>
        <v>5</v>
      </c>
      <c r="B347" s="121" t="s">
        <v>505</v>
      </c>
      <c r="C347" s="122" t="s">
        <v>30</v>
      </c>
      <c r="D347" s="359">
        <v>18461</v>
      </c>
      <c r="E347" s="123"/>
      <c r="F347" s="443">
        <f>VLOOKUP($H347,LISTAS!$C$3:$D$36,2,0)</f>
        <v>3</v>
      </c>
      <c r="G347" s="122">
        <v>200833</v>
      </c>
      <c r="H347" s="122" t="s">
        <v>518</v>
      </c>
      <c r="I347" s="122" t="s">
        <v>27</v>
      </c>
      <c r="J347" s="122"/>
      <c r="K347" s="122" t="s">
        <v>8</v>
      </c>
      <c r="L347" s="359">
        <v>42</v>
      </c>
    </row>
    <row r="348" spans="1:12" ht="15" x14ac:dyDescent="0.25">
      <c r="A348">
        <f>COUNTIF($B$1:B348,'TABLA LM'!$D$6)</f>
        <v>5</v>
      </c>
      <c r="B348" s="121" t="s">
        <v>505</v>
      </c>
      <c r="C348" s="122" t="s">
        <v>30</v>
      </c>
      <c r="D348" s="359">
        <v>18461</v>
      </c>
      <c r="E348" s="123"/>
      <c r="F348" s="443">
        <f>VLOOKUP($H348,LISTAS!$C$3:$D$36,2,0)</f>
        <v>4</v>
      </c>
      <c r="G348" s="122">
        <v>201452</v>
      </c>
      <c r="H348" s="122" t="s">
        <v>519</v>
      </c>
      <c r="I348" s="122" t="s">
        <v>32</v>
      </c>
      <c r="J348" s="122"/>
      <c r="K348" s="122" t="s">
        <v>8</v>
      </c>
      <c r="L348" s="359">
        <v>19015</v>
      </c>
    </row>
    <row r="349" spans="1:12" ht="15" x14ac:dyDescent="0.25">
      <c r="A349">
        <f>COUNTIF($B$1:B349,'TABLA LM'!$D$6)</f>
        <v>5</v>
      </c>
      <c r="B349" s="121" t="s">
        <v>505</v>
      </c>
      <c r="C349" s="122" t="s">
        <v>30</v>
      </c>
      <c r="D349" s="359">
        <v>18461</v>
      </c>
      <c r="E349" s="123"/>
      <c r="F349" s="443">
        <f>VLOOKUP($H349,LISTAS!$C$3:$D$36,2,0)</f>
        <v>5</v>
      </c>
      <c r="G349" s="122">
        <v>203264</v>
      </c>
      <c r="H349" s="122" t="s">
        <v>520</v>
      </c>
      <c r="I349" s="122" t="s">
        <v>24</v>
      </c>
      <c r="J349" s="122"/>
      <c r="K349" s="122" t="s">
        <v>8</v>
      </c>
      <c r="L349" s="359">
        <v>19015</v>
      </c>
    </row>
    <row r="350" spans="1:12" ht="15" x14ac:dyDescent="0.25">
      <c r="A350">
        <f>COUNTIF($B$1:B350,'TABLA LM'!$D$6)</f>
        <v>5</v>
      </c>
      <c r="B350" s="121" t="s">
        <v>505</v>
      </c>
      <c r="C350" s="122" t="s">
        <v>30</v>
      </c>
      <c r="D350" s="359">
        <v>18461</v>
      </c>
      <c r="E350" s="123"/>
      <c r="F350" s="443">
        <f>VLOOKUP($H350,LISTAS!$C$3:$D$36,2,0)</f>
        <v>6</v>
      </c>
      <c r="G350" s="122">
        <v>203265</v>
      </c>
      <c r="H350" s="122" t="s">
        <v>525</v>
      </c>
      <c r="I350" s="122" t="s">
        <v>23</v>
      </c>
      <c r="J350" s="122"/>
      <c r="K350" s="122" t="s">
        <v>8</v>
      </c>
      <c r="L350" s="359">
        <v>19015</v>
      </c>
    </row>
    <row r="351" spans="1:12" ht="15" x14ac:dyDescent="0.25">
      <c r="A351">
        <f>COUNTIF($B$1:B351,'TABLA LM'!$D$6)</f>
        <v>5</v>
      </c>
      <c r="B351" s="121" t="s">
        <v>505</v>
      </c>
      <c r="C351" s="122" t="s">
        <v>30</v>
      </c>
      <c r="D351" s="359">
        <v>18461</v>
      </c>
      <c r="E351" s="123"/>
      <c r="F351" s="443">
        <f>VLOOKUP($H351,LISTAS!$C$3:$D$36,2,0)</f>
        <v>7</v>
      </c>
      <c r="G351" s="122">
        <v>211870</v>
      </c>
      <c r="H351" s="122" t="s">
        <v>521</v>
      </c>
      <c r="I351" s="122" t="s">
        <v>37</v>
      </c>
      <c r="J351" s="122"/>
      <c r="K351" s="122" t="s">
        <v>8</v>
      </c>
      <c r="L351" s="359">
        <v>18831</v>
      </c>
    </row>
    <row r="352" spans="1:12" ht="15" x14ac:dyDescent="0.25">
      <c r="A352">
        <f>COUNTIF($B$1:B352,'TABLA LM'!$D$6)</f>
        <v>5</v>
      </c>
      <c r="B352" s="121" t="s">
        <v>505</v>
      </c>
      <c r="C352" s="122" t="s">
        <v>30</v>
      </c>
      <c r="D352" s="359">
        <v>18461</v>
      </c>
      <c r="E352" s="123"/>
      <c r="F352" s="443">
        <f>VLOOKUP($H352,LISTAS!$C$3:$D$36,2,0)</f>
        <v>8</v>
      </c>
      <c r="G352" s="122">
        <v>211871</v>
      </c>
      <c r="H352" s="122" t="s">
        <v>522</v>
      </c>
      <c r="I352" s="122" t="s">
        <v>36</v>
      </c>
      <c r="J352" s="122"/>
      <c r="K352" s="122" t="s">
        <v>8</v>
      </c>
      <c r="L352" s="359">
        <v>19015</v>
      </c>
    </row>
    <row r="353" spans="1:12" ht="15" x14ac:dyDescent="0.25">
      <c r="A353">
        <f>COUNTIF($B$1:B353,'TABLA LM'!$D$6)</f>
        <v>5</v>
      </c>
      <c r="B353" s="124">
        <v>145077</v>
      </c>
      <c r="C353" s="124" t="s">
        <v>325</v>
      </c>
      <c r="D353" s="360">
        <v>18846</v>
      </c>
      <c r="E353" s="125"/>
      <c r="F353" s="443">
        <f>VLOOKUP($H353,LISTAS!$C$3:$D$36,2,0)</f>
        <v>1</v>
      </c>
      <c r="G353" s="124">
        <v>130349</v>
      </c>
      <c r="H353" s="124" t="s">
        <v>531</v>
      </c>
      <c r="I353" s="124" t="s">
        <v>31</v>
      </c>
      <c r="J353" s="124">
        <v>5</v>
      </c>
      <c r="K353" s="124" t="s">
        <v>21</v>
      </c>
      <c r="L353" s="360">
        <v>97.058000000000007</v>
      </c>
    </row>
    <row r="354" spans="1:12" ht="15" x14ac:dyDescent="0.25">
      <c r="A354">
        <f>COUNTIF($B$1:B354,'TABLA LM'!$D$6)</f>
        <v>5</v>
      </c>
      <c r="B354" s="124">
        <v>145077</v>
      </c>
      <c r="C354" s="124" t="s">
        <v>325</v>
      </c>
      <c r="D354" s="360">
        <v>18846</v>
      </c>
      <c r="E354" s="125"/>
      <c r="F354" s="443">
        <f>VLOOKUP($H354,LISTAS!$C$3:$D$36,2,0)</f>
        <v>2</v>
      </c>
      <c r="G354" s="124">
        <v>180216</v>
      </c>
      <c r="H354" s="124" t="s">
        <v>526</v>
      </c>
      <c r="I354" s="124" t="s">
        <v>548</v>
      </c>
      <c r="J354" s="124">
        <v>5</v>
      </c>
      <c r="K354" s="124" t="s">
        <v>8</v>
      </c>
      <c r="L354" s="360">
        <v>18846</v>
      </c>
    </row>
    <row r="355" spans="1:12" ht="15" x14ac:dyDescent="0.25">
      <c r="A355">
        <f>COUNTIF($B$1:B355,'TABLA LM'!$D$6)</f>
        <v>5</v>
      </c>
      <c r="B355" s="124">
        <v>145077</v>
      </c>
      <c r="C355" s="124" t="s">
        <v>325</v>
      </c>
      <c r="D355" s="360">
        <v>18846</v>
      </c>
      <c r="E355" s="125"/>
      <c r="F355" s="443">
        <f>VLOOKUP($H355,LISTAS!$C$3:$D$36,2,0)</f>
        <v>3</v>
      </c>
      <c r="G355" s="124">
        <v>200834</v>
      </c>
      <c r="H355" s="124" t="s">
        <v>518</v>
      </c>
      <c r="I355" s="124" t="s">
        <v>73</v>
      </c>
      <c r="J355" s="124"/>
      <c r="K355" s="124" t="s">
        <v>8</v>
      </c>
      <c r="L355" s="360">
        <v>42</v>
      </c>
    </row>
    <row r="356" spans="1:12" ht="15" x14ac:dyDescent="0.25">
      <c r="A356">
        <f>COUNTIF($B$1:B356,'TABLA LM'!$D$6)</f>
        <v>5</v>
      </c>
      <c r="B356" s="124">
        <v>145077</v>
      </c>
      <c r="C356" s="124" t="s">
        <v>325</v>
      </c>
      <c r="D356" s="360">
        <v>18846</v>
      </c>
      <c r="E356" s="125"/>
      <c r="F356" s="443">
        <f>VLOOKUP($H356,LISTAS!$C$3:$D$36,2,0)</f>
        <v>4</v>
      </c>
      <c r="G356" s="124">
        <v>201452</v>
      </c>
      <c r="H356" s="124" t="s">
        <v>519</v>
      </c>
      <c r="I356" s="124" t="s">
        <v>32</v>
      </c>
      <c r="J356" s="124"/>
      <c r="K356" s="124" t="s">
        <v>8</v>
      </c>
      <c r="L356" s="360">
        <v>19222</v>
      </c>
    </row>
    <row r="357" spans="1:12" ht="15" x14ac:dyDescent="0.25">
      <c r="A357">
        <f>COUNTIF($B$1:B357,'TABLA LM'!$D$6)</f>
        <v>5</v>
      </c>
      <c r="B357" s="124">
        <v>145077</v>
      </c>
      <c r="C357" s="124" t="s">
        <v>325</v>
      </c>
      <c r="D357" s="360">
        <v>18846</v>
      </c>
      <c r="E357" s="125"/>
      <c r="F357" s="443">
        <f>VLOOKUP($H357,LISTAS!$C$3:$D$36,2,0)</f>
        <v>5</v>
      </c>
      <c r="G357" s="124">
        <v>203264</v>
      </c>
      <c r="H357" s="124" t="s">
        <v>520</v>
      </c>
      <c r="I357" s="124" t="s">
        <v>24</v>
      </c>
      <c r="J357" s="124"/>
      <c r="K357" s="124" t="s">
        <v>8</v>
      </c>
      <c r="L357" s="360">
        <v>19222</v>
      </c>
    </row>
    <row r="358" spans="1:12" ht="15" x14ac:dyDescent="0.25">
      <c r="A358">
        <f>COUNTIF($B$1:B358,'TABLA LM'!$D$6)</f>
        <v>5</v>
      </c>
      <c r="B358" s="124">
        <v>145077</v>
      </c>
      <c r="C358" s="124" t="s">
        <v>325</v>
      </c>
      <c r="D358" s="360">
        <v>18846</v>
      </c>
      <c r="E358" s="125"/>
      <c r="F358" s="443">
        <f>VLOOKUP($H358,LISTAS!$C$3:$D$36,2,0)</f>
        <v>6</v>
      </c>
      <c r="G358" s="124">
        <v>203265</v>
      </c>
      <c r="H358" s="124" t="s">
        <v>525</v>
      </c>
      <c r="I358" s="124" t="s">
        <v>23</v>
      </c>
      <c r="J358" s="124"/>
      <c r="K358" s="124" t="s">
        <v>8</v>
      </c>
      <c r="L358" s="360">
        <v>19222</v>
      </c>
    </row>
    <row r="359" spans="1:12" ht="15" x14ac:dyDescent="0.25">
      <c r="A359">
        <f>COUNTIF($B$1:B359,'TABLA LM'!$D$6)</f>
        <v>5</v>
      </c>
      <c r="B359" s="124">
        <v>145077</v>
      </c>
      <c r="C359" s="124" t="s">
        <v>325</v>
      </c>
      <c r="D359" s="360">
        <v>18846</v>
      </c>
      <c r="E359" s="125"/>
      <c r="F359" s="443">
        <f>VLOOKUP($H359,LISTAS!$C$3:$D$36,2,0)</f>
        <v>7</v>
      </c>
      <c r="G359" s="124">
        <v>211145</v>
      </c>
      <c r="H359" s="124" t="s">
        <v>521</v>
      </c>
      <c r="I359" s="124" t="s">
        <v>326</v>
      </c>
      <c r="J359" s="124"/>
      <c r="K359" s="124" t="s">
        <v>8</v>
      </c>
      <c r="L359" s="360">
        <v>21852</v>
      </c>
    </row>
    <row r="360" spans="1:12" ht="15" x14ac:dyDescent="0.25">
      <c r="A360">
        <f>COUNTIF($B$1:B360,'TABLA LM'!$D$6)</f>
        <v>5</v>
      </c>
      <c r="B360" s="124">
        <v>145077</v>
      </c>
      <c r="C360" s="124" t="s">
        <v>325</v>
      </c>
      <c r="D360" s="360">
        <v>18846</v>
      </c>
      <c r="E360" s="125"/>
      <c r="F360" s="443">
        <f>VLOOKUP($H360,LISTAS!$C$3:$D$36,2,0)</f>
        <v>8</v>
      </c>
      <c r="G360" s="124">
        <v>211146</v>
      </c>
      <c r="H360" s="124" t="s">
        <v>522</v>
      </c>
      <c r="I360" s="124" t="s">
        <v>327</v>
      </c>
      <c r="J360" s="124"/>
      <c r="K360" s="124" t="s">
        <v>8</v>
      </c>
      <c r="L360" s="360">
        <v>19222</v>
      </c>
    </row>
    <row r="361" spans="1:12" ht="15" x14ac:dyDescent="0.25">
      <c r="A361">
        <f>COUNTIF($B$1:B361,'TABLA LM'!$D$6)</f>
        <v>5</v>
      </c>
      <c r="B361" s="124">
        <v>145077</v>
      </c>
      <c r="C361" s="124" t="s">
        <v>325</v>
      </c>
      <c r="D361" s="360">
        <v>18846</v>
      </c>
      <c r="E361" s="125"/>
      <c r="F361" s="443">
        <f>VLOOKUP($H361,LISTAS!$C$3:$D$36,2,0)</f>
        <v>21</v>
      </c>
      <c r="G361" s="124">
        <v>200866</v>
      </c>
      <c r="H361" s="124" t="s">
        <v>574</v>
      </c>
      <c r="I361" s="124" t="s">
        <v>35</v>
      </c>
      <c r="J361" s="124"/>
      <c r="K361" s="124" t="s">
        <v>8</v>
      </c>
      <c r="L361" s="360">
        <v>83</v>
      </c>
    </row>
    <row r="362" spans="1:12" ht="15" x14ac:dyDescent="0.25">
      <c r="A362">
        <f>COUNTIF($B$1:B362,'TABLA LM'!$D$6)</f>
        <v>5</v>
      </c>
      <c r="B362" s="126">
        <v>143031</v>
      </c>
      <c r="C362" s="126" t="s">
        <v>173</v>
      </c>
      <c r="D362" s="361">
        <v>4620</v>
      </c>
      <c r="E362" s="127"/>
      <c r="F362" s="443">
        <f>VLOOKUP($H362,LISTAS!$C$3:$D$36,2,0)</f>
        <v>1</v>
      </c>
      <c r="G362" s="126">
        <v>131354</v>
      </c>
      <c r="H362" s="126" t="s">
        <v>531</v>
      </c>
      <c r="I362" s="126" t="s">
        <v>137</v>
      </c>
      <c r="J362" s="126">
        <v>20</v>
      </c>
      <c r="K362" s="126" t="s">
        <v>10</v>
      </c>
      <c r="L362" s="361">
        <v>100</v>
      </c>
    </row>
    <row r="363" spans="1:12" ht="15" x14ac:dyDescent="0.25">
      <c r="A363">
        <f>COUNTIF($B$1:B363,'TABLA LM'!$D$6)</f>
        <v>5</v>
      </c>
      <c r="B363" s="126">
        <v>143031</v>
      </c>
      <c r="C363" s="126" t="s">
        <v>173</v>
      </c>
      <c r="D363" s="361">
        <v>4620</v>
      </c>
      <c r="E363" s="127"/>
      <c r="F363" s="443">
        <f>VLOOKUP($H363,LISTAS!$C$3:$D$36,2,0)</f>
        <v>2</v>
      </c>
      <c r="G363" s="126">
        <v>180330</v>
      </c>
      <c r="H363" s="126" t="s">
        <v>578</v>
      </c>
      <c r="I363" s="126" t="s">
        <v>175</v>
      </c>
      <c r="J363" s="126">
        <v>20</v>
      </c>
      <c r="K363" s="126" t="s">
        <v>8</v>
      </c>
      <c r="L363" s="361">
        <v>4620</v>
      </c>
    </row>
    <row r="364" spans="1:12" ht="15" x14ac:dyDescent="0.25">
      <c r="A364">
        <f>COUNTIF($B$1:B364,'TABLA LM'!$D$6)</f>
        <v>5</v>
      </c>
      <c r="B364" s="126">
        <v>143031</v>
      </c>
      <c r="C364" s="126" t="s">
        <v>173</v>
      </c>
      <c r="D364" s="361">
        <v>4620</v>
      </c>
      <c r="E364" s="127"/>
      <c r="F364" s="443">
        <f>VLOOKUP($H364,LISTAS!$C$3:$D$36,2,0)</f>
        <v>3</v>
      </c>
      <c r="G364" s="126">
        <v>200842</v>
      </c>
      <c r="H364" s="126" t="s">
        <v>518</v>
      </c>
      <c r="I364" s="126" t="s">
        <v>122</v>
      </c>
      <c r="J364" s="126"/>
      <c r="K364" s="126" t="s">
        <v>8</v>
      </c>
      <c r="L364" s="361">
        <v>16</v>
      </c>
    </row>
    <row r="365" spans="1:12" ht="15" x14ac:dyDescent="0.25">
      <c r="A365">
        <f>COUNTIF($B$1:B365,'TABLA LM'!$D$6)</f>
        <v>5</v>
      </c>
      <c r="B365" s="126">
        <v>143031</v>
      </c>
      <c r="C365" s="126" t="s">
        <v>173</v>
      </c>
      <c r="D365" s="361">
        <v>4620</v>
      </c>
      <c r="E365" s="127"/>
      <c r="F365" s="443">
        <f>VLOOKUP($H365,LISTAS!$C$3:$D$36,2,0)</f>
        <v>7</v>
      </c>
      <c r="G365" s="126">
        <v>203151</v>
      </c>
      <c r="H365" s="126" t="s">
        <v>521</v>
      </c>
      <c r="I365" s="126" t="s">
        <v>174</v>
      </c>
      <c r="J365" s="126"/>
      <c r="K365" s="126" t="s">
        <v>8</v>
      </c>
      <c r="L365" s="361">
        <v>4712</v>
      </c>
    </row>
    <row r="366" spans="1:12" ht="15" x14ac:dyDescent="0.25">
      <c r="A366">
        <f>COUNTIF($B$1:B366,'TABLA LM'!$D$6)</f>
        <v>5</v>
      </c>
      <c r="B366" s="126">
        <v>143031</v>
      </c>
      <c r="C366" s="126" t="s">
        <v>173</v>
      </c>
      <c r="D366" s="361">
        <v>4620</v>
      </c>
      <c r="E366" s="127"/>
      <c r="F366" s="443">
        <f>VLOOKUP($H366,LISTAS!$C$3:$D$36,2,0)</f>
        <v>11</v>
      </c>
      <c r="G366" s="126">
        <v>203154</v>
      </c>
      <c r="H366" s="126" t="s">
        <v>527</v>
      </c>
      <c r="I366" s="126" t="s">
        <v>490</v>
      </c>
      <c r="J366" s="126"/>
      <c r="K366" s="126" t="s">
        <v>8</v>
      </c>
      <c r="L366" s="361">
        <v>4759</v>
      </c>
    </row>
    <row r="367" spans="1:12" ht="15" x14ac:dyDescent="0.25">
      <c r="A367">
        <f>COUNTIF($B$1:B367,'TABLA LM'!$D$6)</f>
        <v>5</v>
      </c>
      <c r="B367" s="128">
        <v>142673</v>
      </c>
      <c r="C367" s="128" t="s">
        <v>136</v>
      </c>
      <c r="D367" s="362">
        <v>41572</v>
      </c>
      <c r="E367" s="129"/>
      <c r="F367" s="443">
        <f>VLOOKUP($H367,LISTAS!$C$3:$D$36,2,0)</f>
        <v>1</v>
      </c>
      <c r="G367" s="128">
        <v>131354</v>
      </c>
      <c r="H367" s="128" t="s">
        <v>531</v>
      </c>
      <c r="I367" s="128" t="s">
        <v>137</v>
      </c>
      <c r="J367" s="128">
        <v>5</v>
      </c>
      <c r="K367" s="128" t="s">
        <v>10</v>
      </c>
      <c r="L367" s="362">
        <v>225</v>
      </c>
    </row>
    <row r="368" spans="1:12" ht="15" x14ac:dyDescent="0.25">
      <c r="A368">
        <f>COUNTIF($B$1:B368,'TABLA LM'!$D$6)</f>
        <v>5</v>
      </c>
      <c r="B368" s="128">
        <v>142673</v>
      </c>
      <c r="C368" s="128" t="s">
        <v>136</v>
      </c>
      <c r="D368" s="362">
        <v>41572</v>
      </c>
      <c r="E368" s="129"/>
      <c r="F368" s="443">
        <f>VLOOKUP($H368,LISTAS!$C$3:$D$36,2,0)</f>
        <v>2</v>
      </c>
      <c r="G368" s="128">
        <v>180519</v>
      </c>
      <c r="H368" s="128" t="s">
        <v>578</v>
      </c>
      <c r="I368" s="128" t="s">
        <v>139</v>
      </c>
      <c r="J368" s="128">
        <v>5</v>
      </c>
      <c r="K368" s="128" t="s">
        <v>8</v>
      </c>
      <c r="L368" s="362">
        <v>41572</v>
      </c>
    </row>
    <row r="369" spans="1:12" ht="15" x14ac:dyDescent="0.25">
      <c r="A369">
        <f>COUNTIF($B$1:B369,'TABLA LM'!$D$6)</f>
        <v>5</v>
      </c>
      <c r="B369" s="128">
        <v>142673</v>
      </c>
      <c r="C369" s="128" t="s">
        <v>136</v>
      </c>
      <c r="D369" s="362">
        <v>41572</v>
      </c>
      <c r="E369" s="129"/>
      <c r="F369" s="443">
        <f>VLOOKUP($H369,LISTAS!$C$3:$D$36,2,0)</f>
        <v>3</v>
      </c>
      <c r="G369" s="128">
        <v>200835</v>
      </c>
      <c r="H369" s="128" t="s">
        <v>518</v>
      </c>
      <c r="I369" s="128" t="s">
        <v>117</v>
      </c>
      <c r="J369" s="128"/>
      <c r="K369" s="128" t="s">
        <v>8</v>
      </c>
      <c r="L369" s="362">
        <v>167</v>
      </c>
    </row>
    <row r="370" spans="1:12" ht="15" x14ac:dyDescent="0.25">
      <c r="A370">
        <f>COUNTIF($B$1:B370,'TABLA LM'!$D$6)</f>
        <v>5</v>
      </c>
      <c r="B370" s="128">
        <v>142673</v>
      </c>
      <c r="C370" s="128" t="s">
        <v>136</v>
      </c>
      <c r="D370" s="362">
        <v>41572</v>
      </c>
      <c r="E370" s="129"/>
      <c r="F370" s="443">
        <f>VLOOKUP($H370,LISTAS!$C$3:$D$36,2,0)</f>
        <v>7</v>
      </c>
      <c r="G370" s="128">
        <v>203153</v>
      </c>
      <c r="H370" s="128" t="s">
        <v>521</v>
      </c>
      <c r="I370" s="128" t="s">
        <v>138</v>
      </c>
      <c r="J370" s="128"/>
      <c r="K370" s="128" t="s">
        <v>8</v>
      </c>
      <c r="L370" s="362">
        <v>42403</v>
      </c>
    </row>
    <row r="371" spans="1:12" ht="15" x14ac:dyDescent="0.25">
      <c r="A371">
        <f>COUNTIF($B$1:B371,'TABLA LM'!$D$6)</f>
        <v>5</v>
      </c>
      <c r="B371" s="128">
        <v>142673</v>
      </c>
      <c r="C371" s="128" t="s">
        <v>136</v>
      </c>
      <c r="D371" s="362">
        <v>41572</v>
      </c>
      <c r="E371" s="129"/>
      <c r="F371" s="443">
        <f>VLOOKUP($H371,LISTAS!$C$3:$D$36,2,0)</f>
        <v>11</v>
      </c>
      <c r="G371" s="128">
        <v>203156</v>
      </c>
      <c r="H371" s="128" t="s">
        <v>527</v>
      </c>
      <c r="I371" s="128" t="s">
        <v>491</v>
      </c>
      <c r="J371" s="128"/>
      <c r="K371" s="128" t="s">
        <v>8</v>
      </c>
      <c r="L371" s="362">
        <v>42819</v>
      </c>
    </row>
    <row r="372" spans="1:12" ht="15" x14ac:dyDescent="0.25">
      <c r="A372">
        <f>COUNTIF($B$1:B372,'TABLA LM'!$D$6)</f>
        <v>5</v>
      </c>
      <c r="B372" s="130">
        <v>142325</v>
      </c>
      <c r="C372" s="130" t="s">
        <v>7</v>
      </c>
      <c r="D372" s="363">
        <v>13072</v>
      </c>
      <c r="E372" s="131"/>
      <c r="F372" s="443">
        <f>VLOOKUP($H372,LISTAS!$C$3:$D$36,2,0)</f>
        <v>1</v>
      </c>
      <c r="G372" s="130">
        <v>130358</v>
      </c>
      <c r="H372" s="130" t="s">
        <v>531</v>
      </c>
      <c r="I372" s="130" t="s">
        <v>97</v>
      </c>
      <c r="J372" s="130">
        <v>30</v>
      </c>
      <c r="K372" s="130" t="s">
        <v>10</v>
      </c>
      <c r="L372" s="363">
        <v>399.99</v>
      </c>
    </row>
    <row r="373" spans="1:12" ht="15" x14ac:dyDescent="0.25">
      <c r="A373">
        <f>COUNTIF($B$1:B373,'TABLA LM'!$D$6)</f>
        <v>5</v>
      </c>
      <c r="B373" s="130">
        <v>142325</v>
      </c>
      <c r="C373" s="130" t="s">
        <v>7</v>
      </c>
      <c r="D373" s="363">
        <v>13072</v>
      </c>
      <c r="E373" s="131"/>
      <c r="F373" s="443">
        <f>VLOOKUP($H373,LISTAS!$C$3:$D$36,2,0)</f>
        <v>1</v>
      </c>
      <c r="G373" s="130">
        <v>133116</v>
      </c>
      <c r="H373" s="130" t="s">
        <v>531</v>
      </c>
      <c r="I373" s="130" t="s">
        <v>9</v>
      </c>
      <c r="J373" s="130">
        <v>30</v>
      </c>
      <c r="K373" s="130" t="s">
        <v>10</v>
      </c>
      <c r="L373" s="363">
        <v>31</v>
      </c>
    </row>
    <row r="374" spans="1:12" ht="15" x14ac:dyDescent="0.25">
      <c r="A374">
        <f>COUNTIF($B$1:B374,'TABLA LM'!$D$6)</f>
        <v>5</v>
      </c>
      <c r="B374" s="130">
        <v>142325</v>
      </c>
      <c r="C374" s="130" t="s">
        <v>7</v>
      </c>
      <c r="D374" s="363">
        <v>13072</v>
      </c>
      <c r="E374" s="131"/>
      <c r="F374" s="443">
        <f>VLOOKUP($H374,LISTAS!$C$3:$D$36,2,0)</f>
        <v>2</v>
      </c>
      <c r="G374" s="130">
        <v>180246</v>
      </c>
      <c r="H374" s="130" t="s">
        <v>526</v>
      </c>
      <c r="I374" s="130" t="s">
        <v>542</v>
      </c>
      <c r="J374" s="130"/>
      <c r="K374" s="130" t="s">
        <v>8</v>
      </c>
      <c r="L374" s="363">
        <v>13072</v>
      </c>
    </row>
    <row r="375" spans="1:12" ht="15" x14ac:dyDescent="0.25">
      <c r="A375">
        <f>COUNTIF($B$1:B375,'TABLA LM'!$D$6)</f>
        <v>5</v>
      </c>
      <c r="B375" s="130">
        <v>142325</v>
      </c>
      <c r="C375" s="130" t="s">
        <v>7</v>
      </c>
      <c r="D375" s="363">
        <v>13072</v>
      </c>
      <c r="E375" s="131"/>
      <c r="F375" s="443">
        <f>VLOOKUP($H375,LISTAS!$C$3:$D$36,2,0)</f>
        <v>3</v>
      </c>
      <c r="G375" s="130">
        <v>200841</v>
      </c>
      <c r="H375" s="130" t="s">
        <v>518</v>
      </c>
      <c r="I375" s="130" t="s">
        <v>79</v>
      </c>
      <c r="J375" s="130"/>
      <c r="K375" s="130" t="s">
        <v>8</v>
      </c>
      <c r="L375" s="363">
        <v>59</v>
      </c>
    </row>
    <row r="376" spans="1:12" ht="15" x14ac:dyDescent="0.25">
      <c r="A376">
        <f>COUNTIF($B$1:B376,'TABLA LM'!$D$6)</f>
        <v>5</v>
      </c>
      <c r="B376" s="130">
        <v>142325</v>
      </c>
      <c r="C376" s="130" t="s">
        <v>7</v>
      </c>
      <c r="D376" s="363">
        <v>13072</v>
      </c>
      <c r="E376" s="131"/>
      <c r="F376" s="443">
        <f>VLOOKUP($H376,LISTAS!$C$3:$D$36,2,0)</f>
        <v>3</v>
      </c>
      <c r="G376" s="130">
        <v>10000586</v>
      </c>
      <c r="H376" s="130" t="s">
        <v>518</v>
      </c>
      <c r="I376" s="130" t="s">
        <v>481</v>
      </c>
      <c r="J376" s="130"/>
      <c r="K376" s="130" t="s">
        <v>8</v>
      </c>
      <c r="L376" s="363">
        <v>4.3899999999999997</v>
      </c>
    </row>
    <row r="377" spans="1:12" ht="15" x14ac:dyDescent="0.25">
      <c r="A377">
        <f>COUNTIF($B$1:B377,'TABLA LM'!$D$6)</f>
        <v>5</v>
      </c>
      <c r="B377" s="130">
        <v>142325</v>
      </c>
      <c r="C377" s="130" t="s">
        <v>7</v>
      </c>
      <c r="D377" s="363">
        <v>1000</v>
      </c>
      <c r="E377" s="131"/>
      <c r="F377" s="443">
        <f>VLOOKUP($H377,LISTAS!$C$3:$D$36,2,0)</f>
        <v>7</v>
      </c>
      <c r="G377" s="130">
        <v>202771</v>
      </c>
      <c r="H377" s="130" t="s">
        <v>521</v>
      </c>
      <c r="I377" s="130" t="s">
        <v>11</v>
      </c>
      <c r="J377" s="130"/>
      <c r="K377" s="130" t="s">
        <v>8</v>
      </c>
      <c r="L377" s="363">
        <v>13333</v>
      </c>
    </row>
    <row r="378" spans="1:12" ht="15" x14ac:dyDescent="0.25">
      <c r="A378">
        <f>COUNTIF($B$1:B378,'TABLA LM'!$D$6)</f>
        <v>5</v>
      </c>
      <c r="B378" s="130">
        <v>142325</v>
      </c>
      <c r="C378" s="130" t="s">
        <v>7</v>
      </c>
      <c r="D378" s="363">
        <v>1000</v>
      </c>
      <c r="E378" s="131"/>
      <c r="F378" s="443">
        <f>VLOOKUP($H378,LISTAS!$C$3:$D$36,2,0)</f>
        <v>7</v>
      </c>
      <c r="G378" s="130">
        <v>10001497</v>
      </c>
      <c r="H378" s="130" t="s">
        <v>521</v>
      </c>
      <c r="I378" s="130" t="s">
        <v>11</v>
      </c>
      <c r="J378" s="130"/>
      <c r="K378" s="130" t="s">
        <v>8</v>
      </c>
      <c r="L378" s="363">
        <v>1020</v>
      </c>
    </row>
    <row r="379" spans="1:12" ht="15" x14ac:dyDescent="0.25">
      <c r="A379">
        <f>COUNTIF($B$1:B379,'TABLA LM'!$D$6)</f>
        <v>5</v>
      </c>
      <c r="B379" s="130">
        <v>142325</v>
      </c>
      <c r="C379" s="130" t="s">
        <v>7</v>
      </c>
      <c r="D379" s="363">
        <v>1000</v>
      </c>
      <c r="E379" s="131"/>
      <c r="F379" s="443">
        <f>VLOOKUP($H379,LISTAS!$C$3:$D$36,2,0)</f>
        <v>11</v>
      </c>
      <c r="G379" s="130">
        <v>202770</v>
      </c>
      <c r="H379" s="130" t="s">
        <v>527</v>
      </c>
      <c r="I379" s="130" t="s">
        <v>492</v>
      </c>
      <c r="J379" s="130"/>
      <c r="K379" s="130" t="s">
        <v>8</v>
      </c>
      <c r="L379" s="363">
        <v>13464</v>
      </c>
    </row>
    <row r="380" spans="1:12" ht="15" x14ac:dyDescent="0.25">
      <c r="A380">
        <f>COUNTIF($B$1:B380,'TABLA LM'!$D$6)</f>
        <v>5</v>
      </c>
      <c r="B380" s="130">
        <v>142325</v>
      </c>
      <c r="C380" s="130" t="s">
        <v>7</v>
      </c>
      <c r="D380" s="363">
        <v>1000</v>
      </c>
      <c r="E380" s="131"/>
      <c r="F380" s="443">
        <f>VLOOKUP($H380,LISTAS!$C$3:$D$36,2,0)</f>
        <v>11</v>
      </c>
      <c r="G380" s="130">
        <v>10001496</v>
      </c>
      <c r="H380" s="130" t="s">
        <v>527</v>
      </c>
      <c r="I380" s="130" t="s">
        <v>492</v>
      </c>
      <c r="J380" s="130"/>
      <c r="K380" s="130" t="s">
        <v>8</v>
      </c>
      <c r="L380" s="363">
        <v>990</v>
      </c>
    </row>
    <row r="381" spans="1:12" ht="15" x14ac:dyDescent="0.25">
      <c r="A381">
        <f>COUNTIF($B$1:B381,'TABLA LM'!$D$6)</f>
        <v>5</v>
      </c>
      <c r="B381" s="132">
        <v>145486</v>
      </c>
      <c r="C381" s="132" t="s">
        <v>344</v>
      </c>
      <c r="D381" s="364">
        <v>6667</v>
      </c>
      <c r="E381" s="133"/>
      <c r="F381" s="443">
        <f>VLOOKUP($H381,LISTAS!$C$3:$D$36,2,0)</f>
        <v>1</v>
      </c>
      <c r="G381" s="132">
        <v>130358</v>
      </c>
      <c r="H381" s="132" t="s">
        <v>531</v>
      </c>
      <c r="I381" s="132" t="s">
        <v>97</v>
      </c>
      <c r="J381" s="132">
        <v>30</v>
      </c>
      <c r="K381" s="132" t="s">
        <v>10</v>
      </c>
      <c r="L381" s="364">
        <v>204.00299999999999</v>
      </c>
    </row>
    <row r="382" spans="1:12" ht="15" x14ac:dyDescent="0.25">
      <c r="A382">
        <f>COUNTIF($B$1:B382,'TABLA LM'!$D$6)</f>
        <v>5</v>
      </c>
      <c r="B382" s="132">
        <v>145486</v>
      </c>
      <c r="C382" s="132" t="s">
        <v>344</v>
      </c>
      <c r="D382" s="364">
        <v>6667</v>
      </c>
      <c r="E382" s="133"/>
      <c r="F382" s="443">
        <f>VLOOKUP($H382,LISTAS!$C$3:$D$36,2,0)</f>
        <v>2</v>
      </c>
      <c r="G382" s="132">
        <v>180246</v>
      </c>
      <c r="H382" s="132" t="s">
        <v>526</v>
      </c>
      <c r="I382" s="132" t="s">
        <v>542</v>
      </c>
      <c r="J382" s="132">
        <v>30</v>
      </c>
      <c r="K382" s="132" t="s">
        <v>8</v>
      </c>
      <c r="L382" s="364">
        <v>6667</v>
      </c>
    </row>
    <row r="383" spans="1:12" ht="15" x14ac:dyDescent="0.25">
      <c r="A383">
        <f>COUNTIF($B$1:B383,'TABLA LM'!$D$6)</f>
        <v>5</v>
      </c>
      <c r="B383" s="132">
        <v>145486</v>
      </c>
      <c r="C383" s="132" t="s">
        <v>344</v>
      </c>
      <c r="D383" s="364">
        <v>6667</v>
      </c>
      <c r="E383" s="133"/>
      <c r="F383" s="443">
        <f>VLOOKUP($H383,LISTAS!$C$3:$D$36,2,0)</f>
        <v>3</v>
      </c>
      <c r="G383" s="132">
        <v>200842</v>
      </c>
      <c r="H383" s="132" t="s">
        <v>518</v>
      </c>
      <c r="I383" s="132" t="s">
        <v>122</v>
      </c>
      <c r="J383" s="132"/>
      <c r="K383" s="132" t="s">
        <v>8</v>
      </c>
      <c r="L383" s="364">
        <v>31</v>
      </c>
    </row>
    <row r="384" spans="1:12" ht="15" x14ac:dyDescent="0.25">
      <c r="A384">
        <f>COUNTIF($B$1:B384,'TABLA LM'!$D$6)</f>
        <v>5</v>
      </c>
      <c r="B384" s="132">
        <v>145486</v>
      </c>
      <c r="C384" s="132" t="s">
        <v>344</v>
      </c>
      <c r="D384" s="364">
        <v>6667</v>
      </c>
      <c r="E384" s="133"/>
      <c r="F384" s="443">
        <f>VLOOKUP($H384,LISTAS!$C$3:$D$36,2,0)</f>
        <v>7</v>
      </c>
      <c r="G384" s="132">
        <v>212136</v>
      </c>
      <c r="H384" s="132" t="s">
        <v>521</v>
      </c>
      <c r="I384" s="132" t="s">
        <v>345</v>
      </c>
      <c r="J384" s="132"/>
      <c r="K384" s="132" t="s">
        <v>8</v>
      </c>
      <c r="L384" s="364">
        <v>6800</v>
      </c>
    </row>
    <row r="385" spans="1:12" ht="15" x14ac:dyDescent="0.25">
      <c r="A385">
        <f>COUNTIF($B$1:B385,'TABLA LM'!$D$6)</f>
        <v>5</v>
      </c>
      <c r="B385" s="132">
        <v>145486</v>
      </c>
      <c r="C385" s="132" t="s">
        <v>344</v>
      </c>
      <c r="D385" s="364">
        <v>6667</v>
      </c>
      <c r="E385" s="133"/>
      <c r="F385" s="443">
        <f>VLOOKUP($H385,LISTAS!$C$3:$D$36,2,0)</f>
        <v>11</v>
      </c>
      <c r="G385" s="132">
        <v>212135</v>
      </c>
      <c r="H385" s="132" t="s">
        <v>527</v>
      </c>
      <c r="I385" s="132" t="s">
        <v>493</v>
      </c>
      <c r="J385" s="132"/>
      <c r="K385" s="132" t="s">
        <v>8</v>
      </c>
      <c r="L385" s="364">
        <v>6870</v>
      </c>
    </row>
    <row r="386" spans="1:12" ht="15" x14ac:dyDescent="0.25">
      <c r="A386">
        <f>COUNTIF($B$1:B386,'TABLA LM'!$D$6)</f>
        <v>5</v>
      </c>
      <c r="B386" s="134">
        <v>145684</v>
      </c>
      <c r="C386" s="134" t="s">
        <v>390</v>
      </c>
      <c r="D386" s="365">
        <v>4854</v>
      </c>
      <c r="E386" s="135"/>
      <c r="F386" s="443">
        <f>VLOOKUP($H386,LISTAS!$C$3:$D$36,2,0)</f>
        <v>1</v>
      </c>
      <c r="G386" s="134">
        <v>130367</v>
      </c>
      <c r="H386" s="134" t="s">
        <v>531</v>
      </c>
      <c r="I386" s="134" t="s">
        <v>39</v>
      </c>
      <c r="J386" s="134">
        <v>5</v>
      </c>
      <c r="K386" s="134" t="s">
        <v>21</v>
      </c>
      <c r="L386" s="365">
        <v>25</v>
      </c>
    </row>
    <row r="387" spans="1:12" ht="15" x14ac:dyDescent="0.25">
      <c r="A387">
        <f>COUNTIF($B$1:B387,'TABLA LM'!$D$6)</f>
        <v>5</v>
      </c>
      <c r="B387" s="134">
        <v>145684</v>
      </c>
      <c r="C387" s="134" t="s">
        <v>390</v>
      </c>
      <c r="D387" s="365">
        <v>4854</v>
      </c>
      <c r="E387" s="135"/>
      <c r="F387" s="443">
        <f>VLOOKUP($H387,LISTAS!$C$3:$D$36,2,0)</f>
        <v>2</v>
      </c>
      <c r="G387" s="134">
        <v>180248</v>
      </c>
      <c r="H387" s="134" t="s">
        <v>526</v>
      </c>
      <c r="I387" s="134" t="s">
        <v>549</v>
      </c>
      <c r="J387" s="134">
        <v>5</v>
      </c>
      <c r="K387" s="134" t="s">
        <v>8</v>
      </c>
      <c r="L387" s="365">
        <v>4854</v>
      </c>
    </row>
    <row r="388" spans="1:12" ht="15" x14ac:dyDescent="0.25">
      <c r="A388">
        <f>COUNTIF($B$1:B388,'TABLA LM'!$D$6)</f>
        <v>5</v>
      </c>
      <c r="B388" s="134">
        <v>145684</v>
      </c>
      <c r="C388" s="134" t="s">
        <v>390</v>
      </c>
      <c r="D388" s="365">
        <v>4854</v>
      </c>
      <c r="E388" s="135"/>
      <c r="F388" s="443">
        <f>VLOOKUP($H388,LISTAS!$C$3:$D$36,2,0)</f>
        <v>3</v>
      </c>
      <c r="G388" s="134">
        <v>200833</v>
      </c>
      <c r="H388" s="134" t="s">
        <v>518</v>
      </c>
      <c r="I388" s="134" t="s">
        <v>27</v>
      </c>
      <c r="J388" s="134"/>
      <c r="K388" s="134" t="s">
        <v>8</v>
      </c>
      <c r="L388" s="365">
        <v>12</v>
      </c>
    </row>
    <row r="389" spans="1:12" ht="15" x14ac:dyDescent="0.25">
      <c r="A389">
        <f>COUNTIF($B$1:B389,'TABLA LM'!$D$6)</f>
        <v>5</v>
      </c>
      <c r="B389" s="134">
        <v>145684</v>
      </c>
      <c r="C389" s="134" t="s">
        <v>390</v>
      </c>
      <c r="D389" s="365">
        <v>4854</v>
      </c>
      <c r="E389" s="135"/>
      <c r="F389" s="443">
        <f>VLOOKUP($H389,LISTAS!$C$3:$D$36,2,0)</f>
        <v>4</v>
      </c>
      <c r="G389" s="134">
        <v>201452</v>
      </c>
      <c r="H389" s="134" t="s">
        <v>519</v>
      </c>
      <c r="I389" s="134" t="s">
        <v>32</v>
      </c>
      <c r="J389" s="134"/>
      <c r="K389" s="134" t="s">
        <v>8</v>
      </c>
      <c r="L389" s="365">
        <v>4951</v>
      </c>
    </row>
    <row r="390" spans="1:12" ht="15" x14ac:dyDescent="0.25">
      <c r="A390">
        <f>COUNTIF($B$1:B390,'TABLA LM'!$D$6)</f>
        <v>5</v>
      </c>
      <c r="B390" s="134">
        <v>145684</v>
      </c>
      <c r="C390" s="134" t="s">
        <v>390</v>
      </c>
      <c r="D390" s="365">
        <v>4854</v>
      </c>
      <c r="E390" s="135"/>
      <c r="F390" s="443">
        <f>VLOOKUP($H390,LISTAS!$C$3:$D$36,2,0)</f>
        <v>5</v>
      </c>
      <c r="G390" s="134">
        <v>203264</v>
      </c>
      <c r="H390" s="134" t="s">
        <v>520</v>
      </c>
      <c r="I390" s="134" t="s">
        <v>24</v>
      </c>
      <c r="J390" s="134"/>
      <c r="K390" s="134" t="s">
        <v>8</v>
      </c>
      <c r="L390" s="365">
        <v>4951</v>
      </c>
    </row>
    <row r="391" spans="1:12" ht="15" x14ac:dyDescent="0.25">
      <c r="A391">
        <f>COUNTIF($B$1:B391,'TABLA LM'!$D$6)</f>
        <v>5</v>
      </c>
      <c r="B391" s="134">
        <v>145684</v>
      </c>
      <c r="C391" s="134" t="s">
        <v>390</v>
      </c>
      <c r="D391" s="365">
        <v>4854</v>
      </c>
      <c r="E391" s="135"/>
      <c r="F391" s="443">
        <f>VLOOKUP($H391,LISTAS!$C$3:$D$36,2,0)</f>
        <v>6</v>
      </c>
      <c r="G391" s="134">
        <v>203265</v>
      </c>
      <c r="H391" s="134" t="s">
        <v>525</v>
      </c>
      <c r="I391" s="134" t="s">
        <v>23</v>
      </c>
      <c r="J391" s="134"/>
      <c r="K391" s="134" t="s">
        <v>8</v>
      </c>
      <c r="L391" s="365">
        <v>4951</v>
      </c>
    </row>
    <row r="392" spans="1:12" ht="15" x14ac:dyDescent="0.25">
      <c r="A392">
        <f>COUNTIF($B$1:B392,'TABLA LM'!$D$6)</f>
        <v>5</v>
      </c>
      <c r="B392" s="134">
        <v>145684</v>
      </c>
      <c r="C392" s="134" t="s">
        <v>390</v>
      </c>
      <c r="D392" s="365">
        <v>4854</v>
      </c>
      <c r="E392" s="135"/>
      <c r="F392" s="443">
        <f>VLOOKUP($H392,LISTAS!$C$3:$D$36,2,0)</f>
        <v>7</v>
      </c>
      <c r="G392" s="134">
        <v>211854</v>
      </c>
      <c r="H392" s="134" t="s">
        <v>521</v>
      </c>
      <c r="I392" s="134" t="s">
        <v>41</v>
      </c>
      <c r="J392" s="134"/>
      <c r="K392" s="134" t="s">
        <v>8</v>
      </c>
      <c r="L392" s="365">
        <v>4951</v>
      </c>
    </row>
    <row r="393" spans="1:12" ht="15" x14ac:dyDescent="0.25">
      <c r="A393">
        <f>COUNTIF($B$1:B393,'TABLA LM'!$D$6)</f>
        <v>5</v>
      </c>
      <c r="B393" s="134">
        <v>145684</v>
      </c>
      <c r="C393" s="134" t="s">
        <v>390</v>
      </c>
      <c r="D393" s="365">
        <v>4854</v>
      </c>
      <c r="E393" s="135"/>
      <c r="F393" s="443">
        <f>VLOOKUP($H393,LISTAS!$C$3:$D$36,2,0)</f>
        <v>8</v>
      </c>
      <c r="G393" s="134">
        <v>211855</v>
      </c>
      <c r="H393" s="134" t="s">
        <v>522</v>
      </c>
      <c r="I393" s="134" t="s">
        <v>40</v>
      </c>
      <c r="J393" s="134"/>
      <c r="K393" s="134" t="s">
        <v>8</v>
      </c>
      <c r="L393" s="365">
        <v>4951</v>
      </c>
    </row>
    <row r="394" spans="1:12" ht="15" x14ac:dyDescent="0.25">
      <c r="A394">
        <f>COUNTIF($B$1:B394,'TABLA LM'!$D$6)</f>
        <v>5</v>
      </c>
      <c r="B394" s="136">
        <v>145685</v>
      </c>
      <c r="C394" s="136" t="s">
        <v>430</v>
      </c>
      <c r="D394" s="366">
        <v>4854</v>
      </c>
      <c r="E394" s="137"/>
      <c r="F394" s="443">
        <f>VLOOKUP($H394,LISTAS!$C$3:$D$36,2,0)</f>
        <v>1</v>
      </c>
      <c r="G394" s="136">
        <v>130367</v>
      </c>
      <c r="H394" s="136" t="s">
        <v>531</v>
      </c>
      <c r="I394" s="136" t="s">
        <v>39</v>
      </c>
      <c r="J394" s="136">
        <v>5</v>
      </c>
      <c r="K394" s="136" t="s">
        <v>21</v>
      </c>
      <c r="L394" s="366">
        <v>25</v>
      </c>
    </row>
    <row r="395" spans="1:12" ht="15" x14ac:dyDescent="0.25">
      <c r="A395">
        <f>COUNTIF($B$1:B395,'TABLA LM'!$D$6)</f>
        <v>5</v>
      </c>
      <c r="B395" s="136">
        <v>145685</v>
      </c>
      <c r="C395" s="136" t="s">
        <v>430</v>
      </c>
      <c r="D395" s="366">
        <v>4854</v>
      </c>
      <c r="E395" s="137"/>
      <c r="F395" s="443">
        <f>VLOOKUP($H395,LISTAS!$C$3:$D$36,2,0)</f>
        <v>2</v>
      </c>
      <c r="G395" s="136">
        <v>180248</v>
      </c>
      <c r="H395" s="136" t="s">
        <v>526</v>
      </c>
      <c r="I395" s="136" t="s">
        <v>549</v>
      </c>
      <c r="J395" s="136">
        <v>5</v>
      </c>
      <c r="K395" s="136" t="s">
        <v>8</v>
      </c>
      <c r="L395" s="366">
        <v>4854</v>
      </c>
    </row>
    <row r="396" spans="1:12" ht="15" x14ac:dyDescent="0.25">
      <c r="A396">
        <f>COUNTIF($B$1:B396,'TABLA LM'!$D$6)</f>
        <v>5</v>
      </c>
      <c r="B396" s="136">
        <v>145685</v>
      </c>
      <c r="C396" s="136" t="s">
        <v>430</v>
      </c>
      <c r="D396" s="366">
        <v>4854</v>
      </c>
      <c r="E396" s="137"/>
      <c r="F396" s="443">
        <f>VLOOKUP($H396,LISTAS!$C$3:$D$36,2,0)</f>
        <v>3</v>
      </c>
      <c r="G396" s="136">
        <v>200833</v>
      </c>
      <c r="H396" s="136" t="s">
        <v>518</v>
      </c>
      <c r="I396" s="136" t="s">
        <v>27</v>
      </c>
      <c r="J396" s="136"/>
      <c r="K396" s="136" t="s">
        <v>8</v>
      </c>
      <c r="L396" s="366">
        <v>12</v>
      </c>
    </row>
    <row r="397" spans="1:12" ht="15" x14ac:dyDescent="0.25">
      <c r="A397">
        <f>COUNTIF($B$1:B397,'TABLA LM'!$D$6)</f>
        <v>5</v>
      </c>
      <c r="B397" s="136">
        <v>145685</v>
      </c>
      <c r="C397" s="136" t="s">
        <v>430</v>
      </c>
      <c r="D397" s="366">
        <v>4854</v>
      </c>
      <c r="E397" s="137"/>
      <c r="F397" s="443">
        <f>VLOOKUP($H397,LISTAS!$C$3:$D$36,2,0)</f>
        <v>4</v>
      </c>
      <c r="G397" s="136">
        <v>201452</v>
      </c>
      <c r="H397" s="136" t="s">
        <v>519</v>
      </c>
      <c r="I397" s="136" t="s">
        <v>32</v>
      </c>
      <c r="J397" s="136"/>
      <c r="K397" s="136" t="s">
        <v>8</v>
      </c>
      <c r="L397" s="366">
        <v>4951</v>
      </c>
    </row>
    <row r="398" spans="1:12" ht="15" x14ac:dyDescent="0.25">
      <c r="A398">
        <f>COUNTIF($B$1:B398,'TABLA LM'!$D$6)</f>
        <v>5</v>
      </c>
      <c r="B398" s="136">
        <v>145685</v>
      </c>
      <c r="C398" s="136" t="s">
        <v>430</v>
      </c>
      <c r="D398" s="366">
        <v>4854</v>
      </c>
      <c r="E398" s="137"/>
      <c r="F398" s="443">
        <f>VLOOKUP($H398,LISTAS!$C$3:$D$36,2,0)</f>
        <v>5</v>
      </c>
      <c r="G398" s="136">
        <v>203264</v>
      </c>
      <c r="H398" s="136" t="s">
        <v>520</v>
      </c>
      <c r="I398" s="136" t="s">
        <v>24</v>
      </c>
      <c r="J398" s="136"/>
      <c r="K398" s="136" t="s">
        <v>8</v>
      </c>
      <c r="L398" s="366">
        <v>4951</v>
      </c>
    </row>
    <row r="399" spans="1:12" ht="15" x14ac:dyDescent="0.25">
      <c r="A399">
        <f>COUNTIF($B$1:B399,'TABLA LM'!$D$6)</f>
        <v>5</v>
      </c>
      <c r="B399" s="136">
        <v>145685</v>
      </c>
      <c r="C399" s="136" t="s">
        <v>430</v>
      </c>
      <c r="D399" s="366">
        <v>4854</v>
      </c>
      <c r="E399" s="137"/>
      <c r="F399" s="443">
        <f>VLOOKUP($H399,LISTAS!$C$3:$D$36,2,0)</f>
        <v>6</v>
      </c>
      <c r="G399" s="136">
        <v>203265</v>
      </c>
      <c r="H399" s="136" t="s">
        <v>525</v>
      </c>
      <c r="I399" s="136" t="s">
        <v>23</v>
      </c>
      <c r="J399" s="136"/>
      <c r="K399" s="136" t="s">
        <v>8</v>
      </c>
      <c r="L399" s="366">
        <v>4951</v>
      </c>
    </row>
    <row r="400" spans="1:12" ht="15" x14ac:dyDescent="0.25">
      <c r="A400">
        <f>COUNTIF($B$1:B400,'TABLA LM'!$D$6)</f>
        <v>5</v>
      </c>
      <c r="B400" s="136">
        <v>145685</v>
      </c>
      <c r="C400" s="136" t="s">
        <v>430</v>
      </c>
      <c r="D400" s="366">
        <v>4854</v>
      </c>
      <c r="E400" s="137"/>
      <c r="F400" s="443">
        <f>VLOOKUP($H400,LISTAS!$C$3:$D$36,2,0)</f>
        <v>7</v>
      </c>
      <c r="G400" s="136">
        <v>214921</v>
      </c>
      <c r="H400" s="136" t="s">
        <v>521</v>
      </c>
      <c r="I400" s="136" t="s">
        <v>432</v>
      </c>
      <c r="J400" s="136"/>
      <c r="K400" s="136" t="s">
        <v>8</v>
      </c>
      <c r="L400" s="366">
        <v>4951</v>
      </c>
    </row>
    <row r="401" spans="1:12" ht="15" x14ac:dyDescent="0.25">
      <c r="A401">
        <f>COUNTIF($B$1:B401,'TABLA LM'!$D$6)</f>
        <v>5</v>
      </c>
      <c r="B401" s="136">
        <v>145685</v>
      </c>
      <c r="C401" s="136" t="s">
        <v>430</v>
      </c>
      <c r="D401" s="366">
        <v>4854</v>
      </c>
      <c r="E401" s="137"/>
      <c r="F401" s="443">
        <f>VLOOKUP($H401,LISTAS!$C$3:$D$36,2,0)</f>
        <v>8</v>
      </c>
      <c r="G401" s="136">
        <v>214920</v>
      </c>
      <c r="H401" s="136" t="s">
        <v>522</v>
      </c>
      <c r="I401" s="136" t="s">
        <v>431</v>
      </c>
      <c r="J401" s="136"/>
      <c r="K401" s="136" t="s">
        <v>8</v>
      </c>
      <c r="L401" s="366">
        <v>4951</v>
      </c>
    </row>
    <row r="402" spans="1:12" ht="15" x14ac:dyDescent="0.25">
      <c r="A402">
        <f>COUNTIF($B$1:B402,'TABLA LM'!$D$6)</f>
        <v>5</v>
      </c>
      <c r="B402" s="138" t="s">
        <v>506</v>
      </c>
      <c r="C402" s="139" t="s">
        <v>38</v>
      </c>
      <c r="D402" s="367">
        <v>4854</v>
      </c>
      <c r="E402" s="140"/>
      <c r="F402" s="443">
        <f>VLOOKUP($H402,LISTAS!$C$3:$D$36,2,0)</f>
        <v>1</v>
      </c>
      <c r="G402" s="139">
        <v>130367</v>
      </c>
      <c r="H402" s="139" t="s">
        <v>531</v>
      </c>
      <c r="I402" s="139" t="s">
        <v>39</v>
      </c>
      <c r="J402" s="139">
        <v>5</v>
      </c>
      <c r="K402" s="139" t="s">
        <v>21</v>
      </c>
      <c r="L402" s="367">
        <v>25</v>
      </c>
    </row>
    <row r="403" spans="1:12" ht="15" x14ac:dyDescent="0.25">
      <c r="A403">
        <f>COUNTIF($B$1:B403,'TABLA LM'!$D$6)</f>
        <v>5</v>
      </c>
      <c r="B403" s="138" t="s">
        <v>506</v>
      </c>
      <c r="C403" s="139" t="s">
        <v>38</v>
      </c>
      <c r="D403" s="367">
        <v>4854</v>
      </c>
      <c r="E403" s="140"/>
      <c r="F403" s="443">
        <f>VLOOKUP($H403,LISTAS!$C$3:$D$36,2,0)</f>
        <v>2</v>
      </c>
      <c r="G403" s="139">
        <v>180248</v>
      </c>
      <c r="H403" s="139" t="s">
        <v>526</v>
      </c>
      <c r="I403" s="139" t="s">
        <v>549</v>
      </c>
      <c r="J403" s="139">
        <v>5</v>
      </c>
      <c r="K403" s="139" t="s">
        <v>8</v>
      </c>
      <c r="L403" s="367">
        <v>4854</v>
      </c>
    </row>
    <row r="404" spans="1:12" ht="15" x14ac:dyDescent="0.25">
      <c r="A404">
        <f>COUNTIF($B$1:B404,'TABLA LM'!$D$6)</f>
        <v>5</v>
      </c>
      <c r="B404" s="138" t="s">
        <v>506</v>
      </c>
      <c r="C404" s="139" t="s">
        <v>38</v>
      </c>
      <c r="D404" s="367">
        <v>4854</v>
      </c>
      <c r="E404" s="140"/>
      <c r="F404" s="443">
        <f>VLOOKUP($H404,LISTAS!$C$3:$D$36,2,0)</f>
        <v>3</v>
      </c>
      <c r="G404" s="139">
        <v>200833</v>
      </c>
      <c r="H404" s="139" t="s">
        <v>518</v>
      </c>
      <c r="I404" s="139" t="s">
        <v>27</v>
      </c>
      <c r="J404" s="139"/>
      <c r="K404" s="139" t="s">
        <v>8</v>
      </c>
      <c r="L404" s="367">
        <v>13</v>
      </c>
    </row>
    <row r="405" spans="1:12" ht="15" x14ac:dyDescent="0.25">
      <c r="A405">
        <f>COUNTIF($B$1:B405,'TABLA LM'!$D$6)</f>
        <v>5</v>
      </c>
      <c r="B405" s="138" t="s">
        <v>506</v>
      </c>
      <c r="C405" s="139" t="s">
        <v>38</v>
      </c>
      <c r="D405" s="367">
        <v>4854</v>
      </c>
      <c r="E405" s="140"/>
      <c r="F405" s="443">
        <f>VLOOKUP($H405,LISTAS!$C$3:$D$36,2,0)</f>
        <v>4</v>
      </c>
      <c r="G405" s="139">
        <v>201452</v>
      </c>
      <c r="H405" s="139" t="s">
        <v>519</v>
      </c>
      <c r="I405" s="139" t="s">
        <v>32</v>
      </c>
      <c r="J405" s="139"/>
      <c r="K405" s="139" t="s">
        <v>8</v>
      </c>
      <c r="L405" s="367">
        <v>5000</v>
      </c>
    </row>
    <row r="406" spans="1:12" ht="15" x14ac:dyDescent="0.25">
      <c r="A406">
        <f>COUNTIF($B$1:B406,'TABLA LM'!$D$6)</f>
        <v>5</v>
      </c>
      <c r="B406" s="138" t="s">
        <v>506</v>
      </c>
      <c r="C406" s="139" t="s">
        <v>38</v>
      </c>
      <c r="D406" s="367">
        <v>4854</v>
      </c>
      <c r="E406" s="140"/>
      <c r="F406" s="443">
        <f>VLOOKUP($H406,LISTAS!$C$3:$D$36,2,0)</f>
        <v>5</v>
      </c>
      <c r="G406" s="139">
        <v>203264</v>
      </c>
      <c r="H406" s="139" t="s">
        <v>520</v>
      </c>
      <c r="I406" s="139" t="s">
        <v>24</v>
      </c>
      <c r="J406" s="139"/>
      <c r="K406" s="139" t="s">
        <v>8</v>
      </c>
      <c r="L406" s="367">
        <v>5000</v>
      </c>
    </row>
    <row r="407" spans="1:12" ht="15" x14ac:dyDescent="0.25">
      <c r="A407">
        <f>COUNTIF($B$1:B407,'TABLA LM'!$D$6)</f>
        <v>5</v>
      </c>
      <c r="B407" s="138" t="s">
        <v>506</v>
      </c>
      <c r="C407" s="139" t="s">
        <v>38</v>
      </c>
      <c r="D407" s="367">
        <v>4854</v>
      </c>
      <c r="E407" s="140"/>
      <c r="F407" s="443">
        <f>VLOOKUP($H407,LISTAS!$C$3:$D$36,2,0)</f>
        <v>6</v>
      </c>
      <c r="G407" s="139">
        <v>203265</v>
      </c>
      <c r="H407" s="139" t="s">
        <v>525</v>
      </c>
      <c r="I407" s="139" t="s">
        <v>23</v>
      </c>
      <c r="J407" s="139"/>
      <c r="K407" s="139" t="s">
        <v>8</v>
      </c>
      <c r="L407" s="367">
        <v>5000</v>
      </c>
    </row>
    <row r="408" spans="1:12" ht="15" x14ac:dyDescent="0.25">
      <c r="A408">
        <f>COUNTIF($B$1:B408,'TABLA LM'!$D$6)</f>
        <v>5</v>
      </c>
      <c r="B408" s="138" t="s">
        <v>506</v>
      </c>
      <c r="C408" s="139" t="s">
        <v>38</v>
      </c>
      <c r="D408" s="367">
        <v>4854</v>
      </c>
      <c r="E408" s="140"/>
      <c r="F408" s="443">
        <f>VLOOKUP($H408,LISTAS!$C$3:$D$36,2,0)</f>
        <v>7</v>
      </c>
      <c r="G408" s="139">
        <v>211854</v>
      </c>
      <c r="H408" s="139" t="s">
        <v>521</v>
      </c>
      <c r="I408" s="139" t="s">
        <v>41</v>
      </c>
      <c r="J408" s="139"/>
      <c r="K408" s="139" t="s">
        <v>8</v>
      </c>
      <c r="L408" s="367">
        <v>4951</v>
      </c>
    </row>
    <row r="409" spans="1:12" ht="15" x14ac:dyDescent="0.25">
      <c r="A409">
        <f>COUNTIF($B$1:B409,'TABLA LM'!$D$6)</f>
        <v>5</v>
      </c>
      <c r="B409" s="138" t="s">
        <v>506</v>
      </c>
      <c r="C409" s="139" t="s">
        <v>38</v>
      </c>
      <c r="D409" s="367">
        <v>4854</v>
      </c>
      <c r="E409" s="140"/>
      <c r="F409" s="443">
        <f>VLOOKUP($H409,LISTAS!$C$3:$D$36,2,0)</f>
        <v>8</v>
      </c>
      <c r="G409" s="139">
        <v>211855</v>
      </c>
      <c r="H409" s="139" t="s">
        <v>522</v>
      </c>
      <c r="I409" s="139" t="s">
        <v>40</v>
      </c>
      <c r="J409" s="139"/>
      <c r="K409" s="139" t="s">
        <v>8</v>
      </c>
      <c r="L409" s="367">
        <v>5000</v>
      </c>
    </row>
    <row r="410" spans="1:12" ht="15" x14ac:dyDescent="0.25">
      <c r="A410">
        <f>COUNTIF($B$1:B410,'TABLA LM'!$D$6)</f>
        <v>5</v>
      </c>
      <c r="B410" s="138" t="s">
        <v>506</v>
      </c>
      <c r="C410" s="139" t="s">
        <v>38</v>
      </c>
      <c r="D410" s="367">
        <v>4854</v>
      </c>
      <c r="E410" s="140"/>
      <c r="F410" s="443">
        <f>VLOOKUP($H410,LISTAS!$C$3:$D$36,2,0)</f>
        <v>21</v>
      </c>
      <c r="G410" s="139">
        <v>200866</v>
      </c>
      <c r="H410" s="139" t="s">
        <v>574</v>
      </c>
      <c r="I410" s="139" t="s">
        <v>35</v>
      </c>
      <c r="J410" s="139"/>
      <c r="K410" s="139" t="s">
        <v>8</v>
      </c>
      <c r="L410" s="367">
        <v>26</v>
      </c>
    </row>
    <row r="411" spans="1:12" ht="15" x14ac:dyDescent="0.25">
      <c r="A411">
        <f>COUNTIF($B$1:B411,'TABLA LM'!$D$6)</f>
        <v>5</v>
      </c>
      <c r="B411" s="141" t="s">
        <v>507</v>
      </c>
      <c r="C411" s="142" t="s">
        <v>38</v>
      </c>
      <c r="D411" s="368">
        <v>4615</v>
      </c>
      <c r="E411" s="143"/>
      <c r="F411" s="443">
        <f>VLOOKUP($H411,LISTAS!$C$3:$D$36,2,0)</f>
        <v>1</v>
      </c>
      <c r="G411" s="142">
        <v>130367</v>
      </c>
      <c r="H411" s="142" t="s">
        <v>531</v>
      </c>
      <c r="I411" s="142" t="s">
        <v>39</v>
      </c>
      <c r="J411" s="142">
        <v>5</v>
      </c>
      <c r="K411" s="142" t="s">
        <v>21</v>
      </c>
      <c r="L411" s="368">
        <v>25</v>
      </c>
    </row>
    <row r="412" spans="1:12" ht="15" x14ac:dyDescent="0.25">
      <c r="A412">
        <f>COUNTIF($B$1:B412,'TABLA LM'!$D$6)</f>
        <v>5</v>
      </c>
      <c r="B412" s="141" t="s">
        <v>507</v>
      </c>
      <c r="C412" s="142" t="s">
        <v>38</v>
      </c>
      <c r="D412" s="368">
        <v>4615</v>
      </c>
      <c r="E412" s="143"/>
      <c r="F412" s="443">
        <f>VLOOKUP($H412,LISTAS!$C$3:$D$36,2,0)</f>
        <v>2</v>
      </c>
      <c r="G412" s="142">
        <v>180248</v>
      </c>
      <c r="H412" s="142" t="s">
        <v>526</v>
      </c>
      <c r="I412" s="142" t="s">
        <v>549</v>
      </c>
      <c r="J412" s="142">
        <v>5</v>
      </c>
      <c r="K412" s="142" t="s">
        <v>8</v>
      </c>
      <c r="L412" s="368">
        <v>4615</v>
      </c>
    </row>
    <row r="413" spans="1:12" ht="15" x14ac:dyDescent="0.25">
      <c r="A413">
        <f>COUNTIF($B$1:B413,'TABLA LM'!$D$6)</f>
        <v>5</v>
      </c>
      <c r="B413" s="141" t="s">
        <v>507</v>
      </c>
      <c r="C413" s="142" t="s">
        <v>38</v>
      </c>
      <c r="D413" s="368">
        <v>4615</v>
      </c>
      <c r="E413" s="143"/>
      <c r="F413" s="443">
        <f>VLOOKUP($H413,LISTAS!$C$3:$D$36,2,0)</f>
        <v>3</v>
      </c>
      <c r="G413" s="142">
        <v>200833</v>
      </c>
      <c r="H413" s="142" t="s">
        <v>518</v>
      </c>
      <c r="I413" s="142" t="s">
        <v>27</v>
      </c>
      <c r="J413" s="142"/>
      <c r="K413" s="142" t="s">
        <v>8</v>
      </c>
      <c r="L413" s="368">
        <v>12</v>
      </c>
    </row>
    <row r="414" spans="1:12" ht="15" x14ac:dyDescent="0.25">
      <c r="A414">
        <f>COUNTIF($B$1:B414,'TABLA LM'!$D$6)</f>
        <v>5</v>
      </c>
      <c r="B414" s="141" t="s">
        <v>507</v>
      </c>
      <c r="C414" s="142" t="s">
        <v>38</v>
      </c>
      <c r="D414" s="368">
        <v>4615</v>
      </c>
      <c r="E414" s="143"/>
      <c r="F414" s="443">
        <f>VLOOKUP($H414,LISTAS!$C$3:$D$36,2,0)</f>
        <v>4</v>
      </c>
      <c r="G414" s="142">
        <v>201452</v>
      </c>
      <c r="H414" s="142" t="s">
        <v>519</v>
      </c>
      <c r="I414" s="142" t="s">
        <v>32</v>
      </c>
      <c r="J414" s="142"/>
      <c r="K414" s="142" t="s">
        <v>8</v>
      </c>
      <c r="L414" s="368">
        <v>4754</v>
      </c>
    </row>
    <row r="415" spans="1:12" ht="15" x14ac:dyDescent="0.25">
      <c r="A415">
        <f>COUNTIF($B$1:B415,'TABLA LM'!$D$6)</f>
        <v>5</v>
      </c>
      <c r="B415" s="141" t="s">
        <v>507</v>
      </c>
      <c r="C415" s="142" t="s">
        <v>38</v>
      </c>
      <c r="D415" s="368">
        <v>4615</v>
      </c>
      <c r="E415" s="143"/>
      <c r="F415" s="443">
        <f>VLOOKUP($H415,LISTAS!$C$3:$D$36,2,0)</f>
        <v>5</v>
      </c>
      <c r="G415" s="142">
        <v>203264</v>
      </c>
      <c r="H415" s="142" t="s">
        <v>520</v>
      </c>
      <c r="I415" s="142" t="s">
        <v>24</v>
      </c>
      <c r="J415" s="142"/>
      <c r="K415" s="142" t="s">
        <v>8</v>
      </c>
      <c r="L415" s="368">
        <v>4754</v>
      </c>
    </row>
    <row r="416" spans="1:12" ht="15" x14ac:dyDescent="0.25">
      <c r="A416">
        <f>COUNTIF($B$1:B416,'TABLA LM'!$D$6)</f>
        <v>5</v>
      </c>
      <c r="B416" s="141" t="s">
        <v>507</v>
      </c>
      <c r="C416" s="142" t="s">
        <v>38</v>
      </c>
      <c r="D416" s="368">
        <v>4615</v>
      </c>
      <c r="E416" s="143"/>
      <c r="F416" s="443">
        <f>VLOOKUP($H416,LISTAS!$C$3:$D$36,2,0)</f>
        <v>6</v>
      </c>
      <c r="G416" s="142">
        <v>203265</v>
      </c>
      <c r="H416" s="142" t="s">
        <v>525</v>
      </c>
      <c r="I416" s="142" t="s">
        <v>23</v>
      </c>
      <c r="J416" s="142"/>
      <c r="K416" s="142" t="s">
        <v>8</v>
      </c>
      <c r="L416" s="368">
        <v>4754</v>
      </c>
    </row>
    <row r="417" spans="1:12" ht="15" x14ac:dyDescent="0.25">
      <c r="A417">
        <f>COUNTIF($B$1:B417,'TABLA LM'!$D$6)</f>
        <v>5</v>
      </c>
      <c r="B417" s="141" t="s">
        <v>507</v>
      </c>
      <c r="C417" s="142" t="s">
        <v>38</v>
      </c>
      <c r="D417" s="368">
        <v>4615</v>
      </c>
      <c r="E417" s="143"/>
      <c r="F417" s="443">
        <f>VLOOKUP($H417,LISTAS!$C$3:$D$36,2,0)</f>
        <v>7</v>
      </c>
      <c r="G417" s="142">
        <v>211856</v>
      </c>
      <c r="H417" s="142" t="s">
        <v>521</v>
      </c>
      <c r="I417" s="142" t="s">
        <v>43</v>
      </c>
      <c r="J417" s="142"/>
      <c r="K417" s="142" t="s">
        <v>8</v>
      </c>
      <c r="L417" s="368">
        <v>4707</v>
      </c>
    </row>
    <row r="418" spans="1:12" ht="15" x14ac:dyDescent="0.25">
      <c r="A418">
        <f>COUNTIF($B$1:B418,'TABLA LM'!$D$6)</f>
        <v>5</v>
      </c>
      <c r="B418" s="141" t="s">
        <v>507</v>
      </c>
      <c r="C418" s="142" t="s">
        <v>38</v>
      </c>
      <c r="D418" s="368">
        <v>4615</v>
      </c>
      <c r="E418" s="143"/>
      <c r="F418" s="443">
        <f>VLOOKUP($H418,LISTAS!$C$3:$D$36,2,0)</f>
        <v>8</v>
      </c>
      <c r="G418" s="142">
        <v>211857</v>
      </c>
      <c r="H418" s="142" t="s">
        <v>522</v>
      </c>
      <c r="I418" s="142" t="s">
        <v>42</v>
      </c>
      <c r="J418" s="142"/>
      <c r="K418" s="142" t="s">
        <v>8</v>
      </c>
      <c r="L418" s="368">
        <v>4754</v>
      </c>
    </row>
    <row r="419" spans="1:12" ht="15" x14ac:dyDescent="0.25">
      <c r="A419">
        <f>COUNTIF($B$1:B419,'TABLA LM'!$D$6)</f>
        <v>5</v>
      </c>
      <c r="B419" s="144" t="s">
        <v>508</v>
      </c>
      <c r="C419" s="145" t="s">
        <v>205</v>
      </c>
      <c r="D419" s="369">
        <v>4615</v>
      </c>
      <c r="E419" s="146"/>
      <c r="F419" s="443">
        <f>VLOOKUP($H419,LISTAS!$C$3:$D$36,2,0)</f>
        <v>1</v>
      </c>
      <c r="G419" s="145">
        <v>130367</v>
      </c>
      <c r="H419" s="145" t="s">
        <v>531</v>
      </c>
      <c r="I419" s="145" t="s">
        <v>39</v>
      </c>
      <c r="J419" s="145">
        <v>5</v>
      </c>
      <c r="K419" s="145" t="s">
        <v>21</v>
      </c>
      <c r="L419" s="369">
        <v>25</v>
      </c>
    </row>
    <row r="420" spans="1:12" ht="15" x14ac:dyDescent="0.25">
      <c r="A420">
        <f>COUNTIF($B$1:B420,'TABLA LM'!$D$6)</f>
        <v>5</v>
      </c>
      <c r="B420" s="144" t="s">
        <v>508</v>
      </c>
      <c r="C420" s="145" t="s">
        <v>205</v>
      </c>
      <c r="D420" s="369">
        <v>4615</v>
      </c>
      <c r="E420" s="146"/>
      <c r="F420" s="443">
        <f>VLOOKUP($H420,LISTAS!$C$3:$D$36,2,0)</f>
        <v>2</v>
      </c>
      <c r="G420" s="145">
        <v>180248</v>
      </c>
      <c r="H420" s="145" t="s">
        <v>526</v>
      </c>
      <c r="I420" s="145" t="s">
        <v>549</v>
      </c>
      <c r="J420" s="145">
        <v>5</v>
      </c>
      <c r="K420" s="145" t="s">
        <v>8</v>
      </c>
      <c r="L420" s="369">
        <v>4615</v>
      </c>
    </row>
    <row r="421" spans="1:12" ht="15" x14ac:dyDescent="0.25">
      <c r="A421">
        <f>COUNTIF($B$1:B421,'TABLA LM'!$D$6)</f>
        <v>5</v>
      </c>
      <c r="B421" s="144" t="s">
        <v>508</v>
      </c>
      <c r="C421" s="145" t="s">
        <v>205</v>
      </c>
      <c r="D421" s="369">
        <v>4615</v>
      </c>
      <c r="E421" s="146"/>
      <c r="F421" s="443">
        <f>VLOOKUP($H421,LISTAS!$C$3:$D$36,2,0)</f>
        <v>3</v>
      </c>
      <c r="G421" s="145">
        <v>200833</v>
      </c>
      <c r="H421" s="145" t="s">
        <v>518</v>
      </c>
      <c r="I421" s="145" t="s">
        <v>27</v>
      </c>
      <c r="J421" s="145"/>
      <c r="K421" s="145" t="s">
        <v>8</v>
      </c>
      <c r="L421" s="369">
        <v>11</v>
      </c>
    </row>
    <row r="422" spans="1:12" ht="15" x14ac:dyDescent="0.25">
      <c r="A422">
        <f>COUNTIF($B$1:B422,'TABLA LM'!$D$6)</f>
        <v>5</v>
      </c>
      <c r="B422" s="144" t="s">
        <v>508</v>
      </c>
      <c r="C422" s="145" t="s">
        <v>205</v>
      </c>
      <c r="D422" s="369">
        <v>4615</v>
      </c>
      <c r="E422" s="146"/>
      <c r="F422" s="443">
        <f>VLOOKUP($H422,LISTAS!$C$3:$D$36,2,0)</f>
        <v>4</v>
      </c>
      <c r="G422" s="145">
        <v>201452</v>
      </c>
      <c r="H422" s="145" t="s">
        <v>519</v>
      </c>
      <c r="I422" s="145" t="s">
        <v>32</v>
      </c>
      <c r="J422" s="145"/>
      <c r="K422" s="145" t="s">
        <v>8</v>
      </c>
      <c r="L422" s="369">
        <v>4615</v>
      </c>
    </row>
    <row r="423" spans="1:12" ht="15" x14ac:dyDescent="0.25">
      <c r="A423">
        <f>COUNTIF($B$1:B423,'TABLA LM'!$D$6)</f>
        <v>5</v>
      </c>
      <c r="B423" s="144" t="s">
        <v>508</v>
      </c>
      <c r="C423" s="145" t="s">
        <v>205</v>
      </c>
      <c r="D423" s="369">
        <v>4615</v>
      </c>
      <c r="E423" s="146"/>
      <c r="F423" s="443">
        <f>VLOOKUP($H423,LISTAS!$C$3:$D$36,2,0)</f>
        <v>5</v>
      </c>
      <c r="G423" s="145">
        <v>203264</v>
      </c>
      <c r="H423" s="145" t="s">
        <v>520</v>
      </c>
      <c r="I423" s="145" t="s">
        <v>24</v>
      </c>
      <c r="J423" s="145"/>
      <c r="K423" s="145" t="s">
        <v>8</v>
      </c>
      <c r="L423" s="369">
        <v>4615</v>
      </c>
    </row>
    <row r="424" spans="1:12" ht="15" x14ac:dyDescent="0.25">
      <c r="A424">
        <f>COUNTIF($B$1:B424,'TABLA LM'!$D$6)</f>
        <v>5</v>
      </c>
      <c r="B424" s="144" t="s">
        <v>508</v>
      </c>
      <c r="C424" s="145" t="s">
        <v>205</v>
      </c>
      <c r="D424" s="369">
        <v>4615</v>
      </c>
      <c r="E424" s="146"/>
      <c r="F424" s="443">
        <f>VLOOKUP($H424,LISTAS!$C$3:$D$36,2,0)</f>
        <v>6</v>
      </c>
      <c r="G424" s="145">
        <v>203265</v>
      </c>
      <c r="H424" s="145" t="s">
        <v>525</v>
      </c>
      <c r="I424" s="145" t="s">
        <v>23</v>
      </c>
      <c r="J424" s="145"/>
      <c r="K424" s="145" t="s">
        <v>8</v>
      </c>
      <c r="L424" s="369">
        <v>4615</v>
      </c>
    </row>
    <row r="425" spans="1:12" ht="15" x14ac:dyDescent="0.25">
      <c r="A425">
        <f>COUNTIF($B$1:B425,'TABLA LM'!$D$6)</f>
        <v>5</v>
      </c>
      <c r="B425" s="144" t="s">
        <v>508</v>
      </c>
      <c r="C425" s="145" t="s">
        <v>205</v>
      </c>
      <c r="D425" s="369">
        <v>4615</v>
      </c>
      <c r="E425" s="146"/>
      <c r="F425" s="443">
        <f>VLOOKUP($H425,LISTAS!$C$3:$D$36,2,0)</f>
        <v>7</v>
      </c>
      <c r="G425" s="145">
        <v>211862</v>
      </c>
      <c r="H425" s="145" t="s">
        <v>521</v>
      </c>
      <c r="I425" s="145" t="s">
        <v>209</v>
      </c>
      <c r="J425" s="145"/>
      <c r="K425" s="145" t="s">
        <v>8</v>
      </c>
      <c r="L425" s="369">
        <v>4707</v>
      </c>
    </row>
    <row r="426" spans="1:12" ht="15" x14ac:dyDescent="0.25">
      <c r="A426">
        <f>COUNTIF($B$1:B426,'TABLA LM'!$D$6)</f>
        <v>5</v>
      </c>
      <c r="B426" s="144" t="s">
        <v>508</v>
      </c>
      <c r="C426" s="145" t="s">
        <v>205</v>
      </c>
      <c r="D426" s="369">
        <v>4615</v>
      </c>
      <c r="E426" s="146"/>
      <c r="F426" s="443">
        <f>VLOOKUP($H426,LISTAS!$C$3:$D$36,2,0)</f>
        <v>8</v>
      </c>
      <c r="G426" s="145">
        <v>211863</v>
      </c>
      <c r="H426" s="145" t="s">
        <v>522</v>
      </c>
      <c r="I426" s="145" t="s">
        <v>208</v>
      </c>
      <c r="J426" s="145"/>
      <c r="K426" s="145" t="s">
        <v>8</v>
      </c>
      <c r="L426" s="369">
        <v>4707</v>
      </c>
    </row>
    <row r="427" spans="1:12" ht="15" x14ac:dyDescent="0.25">
      <c r="A427">
        <f>COUNTIF($B$1:B427,'TABLA LM'!$D$6)</f>
        <v>5</v>
      </c>
      <c r="B427" s="147" t="s">
        <v>509</v>
      </c>
      <c r="C427" s="148" t="s">
        <v>205</v>
      </c>
      <c r="D427" s="370">
        <v>4117</v>
      </c>
      <c r="E427" s="149"/>
      <c r="F427" s="443">
        <f>VLOOKUP($H427,LISTAS!$C$3:$D$36,2,0)</f>
        <v>1</v>
      </c>
      <c r="G427" s="148">
        <v>130367</v>
      </c>
      <c r="H427" s="148" t="s">
        <v>531</v>
      </c>
      <c r="I427" s="148" t="s">
        <v>39</v>
      </c>
      <c r="J427" s="148">
        <v>5</v>
      </c>
      <c r="K427" s="148" t="s">
        <v>21</v>
      </c>
      <c r="L427" s="370">
        <v>25</v>
      </c>
    </row>
    <row r="428" spans="1:12" ht="15" x14ac:dyDescent="0.25">
      <c r="A428">
        <f>COUNTIF($B$1:B428,'TABLA LM'!$D$6)</f>
        <v>5</v>
      </c>
      <c r="B428" s="147" t="s">
        <v>509</v>
      </c>
      <c r="C428" s="148" t="s">
        <v>205</v>
      </c>
      <c r="D428" s="370">
        <v>4117</v>
      </c>
      <c r="E428" s="149"/>
      <c r="F428" s="443">
        <f>VLOOKUP($H428,LISTAS!$C$3:$D$36,2,0)</f>
        <v>2</v>
      </c>
      <c r="G428" s="148">
        <v>180248</v>
      </c>
      <c r="H428" s="148" t="s">
        <v>526</v>
      </c>
      <c r="I428" s="148" t="s">
        <v>549</v>
      </c>
      <c r="J428" s="148">
        <v>5</v>
      </c>
      <c r="K428" s="148" t="s">
        <v>8</v>
      </c>
      <c r="L428" s="370">
        <v>4717</v>
      </c>
    </row>
    <row r="429" spans="1:12" ht="15" x14ac:dyDescent="0.25">
      <c r="A429">
        <f>COUNTIF($B$1:B429,'TABLA LM'!$D$6)</f>
        <v>5</v>
      </c>
      <c r="B429" s="147" t="s">
        <v>509</v>
      </c>
      <c r="C429" s="148" t="s">
        <v>205</v>
      </c>
      <c r="D429" s="370">
        <v>4117</v>
      </c>
      <c r="E429" s="149"/>
      <c r="F429" s="443">
        <f>VLOOKUP($H429,LISTAS!$C$3:$D$36,2,0)</f>
        <v>3</v>
      </c>
      <c r="G429" s="148">
        <v>200833</v>
      </c>
      <c r="H429" s="148" t="s">
        <v>518</v>
      </c>
      <c r="I429" s="148" t="s">
        <v>27</v>
      </c>
      <c r="J429" s="148"/>
      <c r="K429" s="148" t="s">
        <v>8</v>
      </c>
      <c r="L429" s="370">
        <v>14</v>
      </c>
    </row>
    <row r="430" spans="1:12" ht="15" x14ac:dyDescent="0.25">
      <c r="A430">
        <f>COUNTIF($B$1:B430,'TABLA LM'!$D$6)</f>
        <v>5</v>
      </c>
      <c r="B430" s="147" t="s">
        <v>509</v>
      </c>
      <c r="C430" s="148" t="s">
        <v>205</v>
      </c>
      <c r="D430" s="370">
        <v>4117</v>
      </c>
      <c r="E430" s="149"/>
      <c r="F430" s="443">
        <f>VLOOKUP($H430,LISTAS!$C$3:$D$36,2,0)</f>
        <v>4</v>
      </c>
      <c r="G430" s="148">
        <v>201452</v>
      </c>
      <c r="H430" s="148" t="s">
        <v>519</v>
      </c>
      <c r="I430" s="148" t="s">
        <v>32</v>
      </c>
      <c r="J430" s="148"/>
      <c r="K430" s="148" t="s">
        <v>8</v>
      </c>
      <c r="L430" s="370">
        <v>4858</v>
      </c>
    </row>
    <row r="431" spans="1:12" ht="15" x14ac:dyDescent="0.25">
      <c r="A431">
        <f>COUNTIF($B$1:B431,'TABLA LM'!$D$6)</f>
        <v>5</v>
      </c>
      <c r="B431" s="147" t="s">
        <v>509</v>
      </c>
      <c r="C431" s="148" t="s">
        <v>205</v>
      </c>
      <c r="D431" s="370">
        <v>4117</v>
      </c>
      <c r="E431" s="149"/>
      <c r="F431" s="443">
        <f>VLOOKUP($H431,LISTAS!$C$3:$D$36,2,0)</f>
        <v>5</v>
      </c>
      <c r="G431" s="148">
        <v>203264</v>
      </c>
      <c r="H431" s="148" t="s">
        <v>520</v>
      </c>
      <c r="I431" s="148" t="s">
        <v>24</v>
      </c>
      <c r="J431" s="148"/>
      <c r="K431" s="148" t="s">
        <v>8</v>
      </c>
      <c r="L431" s="370">
        <v>4858</v>
      </c>
    </row>
    <row r="432" spans="1:12" ht="15" x14ac:dyDescent="0.25">
      <c r="A432">
        <f>COUNTIF($B$1:B432,'TABLA LM'!$D$6)</f>
        <v>5</v>
      </c>
      <c r="B432" s="147" t="s">
        <v>509</v>
      </c>
      <c r="C432" s="148" t="s">
        <v>205</v>
      </c>
      <c r="D432" s="370">
        <v>4117</v>
      </c>
      <c r="E432" s="149"/>
      <c r="F432" s="443">
        <f>VLOOKUP($H432,LISTAS!$C$3:$D$36,2,0)</f>
        <v>6</v>
      </c>
      <c r="G432" s="148">
        <v>203265</v>
      </c>
      <c r="H432" s="148" t="s">
        <v>525</v>
      </c>
      <c r="I432" s="148" t="s">
        <v>23</v>
      </c>
      <c r="J432" s="148"/>
      <c r="K432" s="148" t="s">
        <v>8</v>
      </c>
      <c r="L432" s="370">
        <v>4858</v>
      </c>
    </row>
    <row r="433" spans="1:12" ht="15" x14ac:dyDescent="0.25">
      <c r="A433">
        <f>COUNTIF($B$1:B433,'TABLA LM'!$D$6)</f>
        <v>5</v>
      </c>
      <c r="B433" s="147" t="s">
        <v>509</v>
      </c>
      <c r="C433" s="148" t="s">
        <v>205</v>
      </c>
      <c r="D433" s="370">
        <v>4117</v>
      </c>
      <c r="E433" s="149"/>
      <c r="F433" s="443">
        <f>VLOOKUP($H433,LISTAS!$C$3:$D$36,2,0)</f>
        <v>7</v>
      </c>
      <c r="G433" s="148">
        <v>211860</v>
      </c>
      <c r="H433" s="148" t="s">
        <v>521</v>
      </c>
      <c r="I433" s="148" t="s">
        <v>207</v>
      </c>
      <c r="J433" s="148"/>
      <c r="K433" s="148" t="s">
        <v>8</v>
      </c>
      <c r="L433" s="370">
        <v>4811</v>
      </c>
    </row>
    <row r="434" spans="1:12" ht="15" x14ac:dyDescent="0.25">
      <c r="A434">
        <f>COUNTIF($B$1:B434,'TABLA LM'!$D$6)</f>
        <v>5</v>
      </c>
      <c r="B434" s="147" t="s">
        <v>509</v>
      </c>
      <c r="C434" s="148" t="s">
        <v>205</v>
      </c>
      <c r="D434" s="370">
        <v>4117</v>
      </c>
      <c r="E434" s="149"/>
      <c r="F434" s="443">
        <f>VLOOKUP($H434,LISTAS!$C$3:$D$36,2,0)</f>
        <v>8</v>
      </c>
      <c r="G434" s="148">
        <v>211861</v>
      </c>
      <c r="H434" s="148" t="s">
        <v>522</v>
      </c>
      <c r="I434" s="148" t="s">
        <v>206</v>
      </c>
      <c r="J434" s="148"/>
      <c r="K434" s="148" t="s">
        <v>8</v>
      </c>
      <c r="L434" s="370">
        <v>4811</v>
      </c>
    </row>
    <row r="435" spans="1:12" ht="15" x14ac:dyDescent="0.25">
      <c r="A435">
        <f>COUNTIF($B$1:B435,'TABLA LM'!$D$6)</f>
        <v>5</v>
      </c>
      <c r="B435" s="150">
        <v>144263</v>
      </c>
      <c r="C435" s="150" t="s">
        <v>267</v>
      </c>
      <c r="D435" s="371">
        <v>100</v>
      </c>
      <c r="E435" s="151"/>
      <c r="F435" s="443">
        <f>VLOOKUP($H435,LISTAS!$C$3:$D$36,2,0)</f>
        <v>2</v>
      </c>
      <c r="G435" s="150">
        <v>181001</v>
      </c>
      <c r="H435" s="150" t="s">
        <v>526</v>
      </c>
      <c r="I435" s="150" t="s">
        <v>550</v>
      </c>
      <c r="J435" s="150">
        <v>4</v>
      </c>
      <c r="K435" s="150" t="s">
        <v>8</v>
      </c>
      <c r="L435" s="371">
        <v>100</v>
      </c>
    </row>
    <row r="436" spans="1:12" ht="15" x14ac:dyDescent="0.25">
      <c r="A436">
        <f>COUNTIF($B$1:B436,'TABLA LM'!$D$6)</f>
        <v>5</v>
      </c>
      <c r="B436" s="150">
        <v>144263</v>
      </c>
      <c r="C436" s="150" t="s">
        <v>267</v>
      </c>
      <c r="D436" s="371">
        <v>100</v>
      </c>
      <c r="E436" s="151"/>
      <c r="F436" s="443">
        <f>VLOOKUP($H436,LISTAS!$C$3:$D$36,2,0)</f>
        <v>7</v>
      </c>
      <c r="G436" s="150">
        <v>208144</v>
      </c>
      <c r="H436" s="150" t="s">
        <v>521</v>
      </c>
      <c r="I436" s="150" t="s">
        <v>268</v>
      </c>
      <c r="J436" s="150">
        <v>4</v>
      </c>
      <c r="K436" s="150" t="s">
        <v>8</v>
      </c>
      <c r="L436" s="371">
        <v>104</v>
      </c>
    </row>
    <row r="437" spans="1:12" ht="15" x14ac:dyDescent="0.25">
      <c r="A437">
        <f>COUNTIF($B$1:B437,'TABLA LM'!$D$6)</f>
        <v>5</v>
      </c>
      <c r="B437" s="150">
        <v>144263</v>
      </c>
      <c r="C437" s="150" t="s">
        <v>267</v>
      </c>
      <c r="D437" s="371">
        <v>100</v>
      </c>
      <c r="E437" s="151"/>
      <c r="F437" s="443">
        <f>VLOOKUP($H437,LISTAS!$C$3:$D$36,2,0)</f>
        <v>9</v>
      </c>
      <c r="G437" s="150">
        <v>208150</v>
      </c>
      <c r="H437" s="150" t="s">
        <v>528</v>
      </c>
      <c r="I437" s="150" t="s">
        <v>262</v>
      </c>
      <c r="J437" s="150"/>
      <c r="K437" s="150" t="s">
        <v>8</v>
      </c>
      <c r="L437" s="371">
        <v>104</v>
      </c>
    </row>
    <row r="438" spans="1:12" ht="15" x14ac:dyDescent="0.25">
      <c r="A438">
        <f>COUNTIF($B$1:B438,'TABLA LM'!$D$6)</f>
        <v>5</v>
      </c>
      <c r="B438" s="150">
        <v>144263</v>
      </c>
      <c r="C438" s="150" t="s">
        <v>267</v>
      </c>
      <c r="D438" s="371">
        <v>100</v>
      </c>
      <c r="E438" s="151"/>
      <c r="F438" s="443">
        <f>VLOOKUP($H438,LISTAS!$C$3:$D$36,2,0)</f>
        <v>12</v>
      </c>
      <c r="G438" s="150">
        <v>121039</v>
      </c>
      <c r="H438" s="150" t="s">
        <v>579</v>
      </c>
      <c r="I438" s="150" t="s">
        <v>265</v>
      </c>
      <c r="J438" s="150"/>
      <c r="K438" s="150" t="s">
        <v>8</v>
      </c>
      <c r="L438" s="371">
        <v>400</v>
      </c>
    </row>
    <row r="439" spans="1:12" ht="15" x14ac:dyDescent="0.25">
      <c r="A439">
        <f>COUNTIF($B$1:B439,'TABLA LM'!$D$6)</f>
        <v>5</v>
      </c>
      <c r="B439" s="150">
        <v>144263</v>
      </c>
      <c r="C439" s="150" t="s">
        <v>267</v>
      </c>
      <c r="D439" s="371">
        <v>100</v>
      </c>
      <c r="E439" s="151"/>
      <c r="F439" s="443">
        <f>VLOOKUP($H439,LISTAS!$C$3:$D$36,2,0)</f>
        <v>14</v>
      </c>
      <c r="G439" s="150">
        <v>208152</v>
      </c>
      <c r="H439" s="150" t="s">
        <v>581</v>
      </c>
      <c r="I439" s="150" t="s">
        <v>263</v>
      </c>
      <c r="J439" s="150"/>
      <c r="K439" s="150" t="s">
        <v>8</v>
      </c>
      <c r="L439" s="371">
        <v>400</v>
      </c>
    </row>
    <row r="440" spans="1:12" ht="15" x14ac:dyDescent="0.25">
      <c r="A440">
        <f>COUNTIF($B$1:B440,'TABLA LM'!$D$6)</f>
        <v>5</v>
      </c>
      <c r="B440" s="150">
        <v>144263</v>
      </c>
      <c r="C440" s="150" t="s">
        <v>267</v>
      </c>
      <c r="D440" s="371">
        <v>100</v>
      </c>
      <c r="E440" s="151"/>
      <c r="F440" s="443">
        <f>VLOOKUP($H440,LISTAS!$C$3:$D$36,2,0)</f>
        <v>16</v>
      </c>
      <c r="G440" s="150">
        <v>111535</v>
      </c>
      <c r="H440" s="150" t="s">
        <v>529</v>
      </c>
      <c r="I440" s="150" t="s">
        <v>266</v>
      </c>
      <c r="J440" s="150"/>
      <c r="K440" s="150" t="s">
        <v>8</v>
      </c>
      <c r="L440" s="371">
        <v>400</v>
      </c>
    </row>
    <row r="441" spans="1:12" ht="15" x14ac:dyDescent="0.25">
      <c r="A441">
        <f>COUNTIF($B$1:B441,'TABLA LM'!$D$6)</f>
        <v>5</v>
      </c>
      <c r="B441" s="150">
        <v>144263</v>
      </c>
      <c r="C441" s="150" t="s">
        <v>267</v>
      </c>
      <c r="D441" s="371">
        <v>100</v>
      </c>
      <c r="E441" s="151"/>
      <c r="F441" s="443">
        <f>VLOOKUP($H441,LISTAS!$C$3:$D$36,2,0)</f>
        <v>18</v>
      </c>
      <c r="G441" s="150">
        <v>208151</v>
      </c>
      <c r="H441" s="150" t="s">
        <v>523</v>
      </c>
      <c r="I441" s="150" t="s">
        <v>261</v>
      </c>
      <c r="J441" s="150"/>
      <c r="K441" s="150" t="s">
        <v>8</v>
      </c>
      <c r="L441" s="371">
        <v>206</v>
      </c>
    </row>
    <row r="442" spans="1:12" ht="15" x14ac:dyDescent="0.25">
      <c r="A442">
        <f>COUNTIF($B$1:B442,'TABLA LM'!$D$6)</f>
        <v>5</v>
      </c>
      <c r="B442" s="150">
        <v>144263</v>
      </c>
      <c r="C442" s="150" t="s">
        <v>267</v>
      </c>
      <c r="D442" s="371">
        <v>100</v>
      </c>
      <c r="E442" s="151"/>
      <c r="F442" s="443">
        <f>VLOOKUP($H442,LISTAS!$C$3:$D$36,2,0)</f>
        <v>22</v>
      </c>
      <c r="G442" s="150">
        <v>208148</v>
      </c>
      <c r="H442" s="150" t="s">
        <v>580</v>
      </c>
      <c r="I442" s="150" t="s">
        <v>269</v>
      </c>
      <c r="J442" s="150"/>
      <c r="K442" s="150" t="s">
        <v>8</v>
      </c>
      <c r="L442" s="371">
        <v>204</v>
      </c>
    </row>
    <row r="443" spans="1:12" ht="15" x14ac:dyDescent="0.25">
      <c r="A443">
        <f>COUNTIF($B$1:B443,'TABLA LM'!$D$6)</f>
        <v>5</v>
      </c>
      <c r="B443" s="150">
        <v>144263</v>
      </c>
      <c r="C443" s="150" t="s">
        <v>267</v>
      </c>
      <c r="D443" s="371">
        <v>100</v>
      </c>
      <c r="E443" s="151"/>
      <c r="F443" s="443">
        <f>VLOOKUP($H443,LISTAS!$C$3:$D$36,2,0)</f>
        <v>23</v>
      </c>
      <c r="G443" s="150">
        <v>208153</v>
      </c>
      <c r="H443" s="150" t="s">
        <v>582</v>
      </c>
      <c r="I443" s="150" t="s">
        <v>264</v>
      </c>
      <c r="J443" s="150"/>
      <c r="K443" s="150" t="s">
        <v>8</v>
      </c>
      <c r="L443" s="371">
        <v>400</v>
      </c>
    </row>
    <row r="444" spans="1:12" ht="15" x14ac:dyDescent="0.25">
      <c r="A444">
        <f>COUNTIF($B$1:B444,'TABLA LM'!$D$6)</f>
        <v>5</v>
      </c>
      <c r="B444" s="152">
        <v>144264</v>
      </c>
      <c r="C444" s="152" t="s">
        <v>258</v>
      </c>
      <c r="D444" s="372">
        <v>100</v>
      </c>
      <c r="E444" s="153"/>
      <c r="F444" s="443">
        <f>VLOOKUP($H444,LISTAS!$C$3:$D$36,2,0)</f>
        <v>2</v>
      </c>
      <c r="G444" s="152">
        <v>181001</v>
      </c>
      <c r="H444" s="152" t="s">
        <v>526</v>
      </c>
      <c r="I444" s="152" t="s">
        <v>550</v>
      </c>
      <c r="J444" s="152">
        <v>4</v>
      </c>
      <c r="K444" s="152" t="s">
        <v>8</v>
      </c>
      <c r="L444" s="372">
        <v>100</v>
      </c>
    </row>
    <row r="445" spans="1:12" ht="15" x14ac:dyDescent="0.25">
      <c r="A445">
        <f>COUNTIF($B$1:B445,'TABLA LM'!$D$6)</f>
        <v>5</v>
      </c>
      <c r="B445" s="152">
        <v>144264</v>
      </c>
      <c r="C445" s="152" t="s">
        <v>258</v>
      </c>
      <c r="D445" s="372">
        <v>100</v>
      </c>
      <c r="E445" s="153"/>
      <c r="F445" s="443">
        <f>VLOOKUP($H445,LISTAS!$C$3:$D$36,2,0)</f>
        <v>7</v>
      </c>
      <c r="G445" s="152">
        <v>208145</v>
      </c>
      <c r="H445" s="152" t="s">
        <v>521</v>
      </c>
      <c r="I445" s="152" t="s">
        <v>259</v>
      </c>
      <c r="J445" s="152">
        <v>4</v>
      </c>
      <c r="K445" s="152" t="s">
        <v>8</v>
      </c>
      <c r="L445" s="372">
        <v>104</v>
      </c>
    </row>
    <row r="446" spans="1:12" ht="15" x14ac:dyDescent="0.25">
      <c r="A446">
        <f>COUNTIF($B$1:B446,'TABLA LM'!$D$6)</f>
        <v>5</v>
      </c>
      <c r="B446" s="152">
        <v>144264</v>
      </c>
      <c r="C446" s="152" t="s">
        <v>258</v>
      </c>
      <c r="D446" s="372">
        <v>100</v>
      </c>
      <c r="E446" s="153"/>
      <c r="F446" s="443">
        <f>VLOOKUP($H446,LISTAS!$C$3:$D$36,2,0)</f>
        <v>9</v>
      </c>
      <c r="G446" s="152">
        <v>208150</v>
      </c>
      <c r="H446" s="152" t="s">
        <v>528</v>
      </c>
      <c r="I446" s="152" t="s">
        <v>262</v>
      </c>
      <c r="J446" s="152"/>
      <c r="K446" s="152" t="s">
        <v>8</v>
      </c>
      <c r="L446" s="372">
        <v>104</v>
      </c>
    </row>
    <row r="447" spans="1:12" ht="15" x14ac:dyDescent="0.25">
      <c r="A447">
        <f>COUNTIF($B$1:B447,'TABLA LM'!$D$6)</f>
        <v>5</v>
      </c>
      <c r="B447" s="152">
        <v>144264</v>
      </c>
      <c r="C447" s="152" t="s">
        <v>258</v>
      </c>
      <c r="D447" s="372">
        <v>100</v>
      </c>
      <c r="E447" s="153"/>
      <c r="F447" s="443">
        <f>VLOOKUP($H447,LISTAS!$C$3:$D$36,2,0)</f>
        <v>12</v>
      </c>
      <c r="G447" s="152">
        <v>121039</v>
      </c>
      <c r="H447" s="152" t="s">
        <v>579</v>
      </c>
      <c r="I447" s="152" t="s">
        <v>265</v>
      </c>
      <c r="J447" s="152"/>
      <c r="K447" s="152" t="s">
        <v>8</v>
      </c>
      <c r="L447" s="372">
        <v>400</v>
      </c>
    </row>
    <row r="448" spans="1:12" ht="15" x14ac:dyDescent="0.25">
      <c r="A448">
        <f>COUNTIF($B$1:B448,'TABLA LM'!$D$6)</f>
        <v>5</v>
      </c>
      <c r="B448" s="152">
        <v>144264</v>
      </c>
      <c r="C448" s="152" t="s">
        <v>258</v>
      </c>
      <c r="D448" s="372">
        <v>100</v>
      </c>
      <c r="E448" s="153"/>
      <c r="F448" s="443">
        <f>VLOOKUP($H448,LISTAS!$C$3:$D$36,2,0)</f>
        <v>14</v>
      </c>
      <c r="G448" s="152">
        <v>208152</v>
      </c>
      <c r="H448" s="152" t="s">
        <v>581</v>
      </c>
      <c r="I448" s="152" t="s">
        <v>263</v>
      </c>
      <c r="J448" s="152"/>
      <c r="K448" s="152" t="s">
        <v>8</v>
      </c>
      <c r="L448" s="372">
        <v>400</v>
      </c>
    </row>
    <row r="449" spans="1:12" ht="15" x14ac:dyDescent="0.25">
      <c r="A449">
        <f>COUNTIF($B$1:B449,'TABLA LM'!$D$6)</f>
        <v>5</v>
      </c>
      <c r="B449" s="152">
        <v>144264</v>
      </c>
      <c r="C449" s="152" t="s">
        <v>258</v>
      </c>
      <c r="D449" s="372">
        <v>100</v>
      </c>
      <c r="E449" s="153"/>
      <c r="F449" s="443">
        <f>VLOOKUP($H449,LISTAS!$C$3:$D$36,2,0)</f>
        <v>16</v>
      </c>
      <c r="G449" s="152">
        <v>111535</v>
      </c>
      <c r="H449" s="152" t="s">
        <v>529</v>
      </c>
      <c r="I449" s="152" t="s">
        <v>266</v>
      </c>
      <c r="J449" s="152"/>
      <c r="K449" s="152" t="s">
        <v>8</v>
      </c>
      <c r="L449" s="372">
        <v>400</v>
      </c>
    </row>
    <row r="450" spans="1:12" ht="15" x14ac:dyDescent="0.25">
      <c r="A450">
        <f>COUNTIF($B$1:B450,'TABLA LM'!$D$6)</f>
        <v>5</v>
      </c>
      <c r="B450" s="152">
        <v>144264</v>
      </c>
      <c r="C450" s="152" t="s">
        <v>258</v>
      </c>
      <c r="D450" s="372">
        <v>100</v>
      </c>
      <c r="E450" s="153"/>
      <c r="F450" s="443">
        <f>VLOOKUP($H450,LISTAS!$C$3:$D$36,2,0)</f>
        <v>18</v>
      </c>
      <c r="G450" s="152">
        <v>208151</v>
      </c>
      <c r="H450" s="152" t="s">
        <v>523</v>
      </c>
      <c r="I450" s="152" t="s">
        <v>261</v>
      </c>
      <c r="J450" s="152"/>
      <c r="K450" s="152" t="s">
        <v>8</v>
      </c>
      <c r="L450" s="372">
        <v>206</v>
      </c>
    </row>
    <row r="451" spans="1:12" ht="15" x14ac:dyDescent="0.25">
      <c r="A451">
        <f>COUNTIF($B$1:B451,'TABLA LM'!$D$6)</f>
        <v>5</v>
      </c>
      <c r="B451" s="152">
        <v>144264</v>
      </c>
      <c r="C451" s="152" t="s">
        <v>258</v>
      </c>
      <c r="D451" s="372">
        <v>100</v>
      </c>
      <c r="E451" s="153"/>
      <c r="F451" s="443">
        <f>VLOOKUP($H451,LISTAS!$C$3:$D$36,2,0)</f>
        <v>22</v>
      </c>
      <c r="G451" s="152">
        <v>208149</v>
      </c>
      <c r="H451" s="152" t="s">
        <v>580</v>
      </c>
      <c r="I451" s="152" t="s">
        <v>260</v>
      </c>
      <c r="J451" s="152"/>
      <c r="K451" s="152" t="s">
        <v>8</v>
      </c>
      <c r="L451" s="372">
        <v>204</v>
      </c>
    </row>
    <row r="452" spans="1:12" ht="15" x14ac:dyDescent="0.25">
      <c r="A452">
        <f>COUNTIF($B$1:B452,'TABLA LM'!$D$6)</f>
        <v>5</v>
      </c>
      <c r="B452" s="152">
        <v>144264</v>
      </c>
      <c r="C452" s="152" t="s">
        <v>258</v>
      </c>
      <c r="D452" s="372">
        <v>100</v>
      </c>
      <c r="E452" s="153"/>
      <c r="F452" s="443">
        <f>VLOOKUP($H452,LISTAS!$C$3:$D$36,2,0)</f>
        <v>23</v>
      </c>
      <c r="G452" s="152">
        <v>208153</v>
      </c>
      <c r="H452" s="152" t="s">
        <v>582</v>
      </c>
      <c r="I452" s="152" t="s">
        <v>264</v>
      </c>
      <c r="J452" s="152"/>
      <c r="K452" s="152" t="s">
        <v>8</v>
      </c>
      <c r="L452" s="372">
        <v>400</v>
      </c>
    </row>
    <row r="453" spans="1:12" ht="15" x14ac:dyDescent="0.25">
      <c r="A453">
        <f>COUNTIF($B$1:B453,'TABLA LM'!$D$6)</f>
        <v>5</v>
      </c>
      <c r="B453" s="154">
        <v>144265</v>
      </c>
      <c r="C453" s="154" t="s">
        <v>336</v>
      </c>
      <c r="D453" s="373">
        <v>100</v>
      </c>
      <c r="E453" s="155"/>
      <c r="F453" s="443">
        <f>VLOOKUP($H453,LISTAS!$C$3:$D$36,2,0)</f>
        <v>2</v>
      </c>
      <c r="G453" s="154">
        <v>181001</v>
      </c>
      <c r="H453" s="154" t="s">
        <v>526</v>
      </c>
      <c r="I453" s="154" t="s">
        <v>550</v>
      </c>
      <c r="J453" s="154">
        <v>4</v>
      </c>
      <c r="K453" s="154" t="s">
        <v>8</v>
      </c>
      <c r="L453" s="373">
        <v>100</v>
      </c>
    </row>
    <row r="454" spans="1:12" ht="15" x14ac:dyDescent="0.25">
      <c r="A454">
        <f>COUNTIF($B$1:B454,'TABLA LM'!$D$6)</f>
        <v>5</v>
      </c>
      <c r="B454" s="154">
        <v>144265</v>
      </c>
      <c r="C454" s="154" t="s">
        <v>336</v>
      </c>
      <c r="D454" s="373">
        <v>100</v>
      </c>
      <c r="E454" s="155"/>
      <c r="F454" s="443">
        <f>VLOOKUP($H454,LISTAS!$C$3:$D$36,2,0)</f>
        <v>7</v>
      </c>
      <c r="G454" s="154">
        <v>208144</v>
      </c>
      <c r="H454" s="154" t="s">
        <v>521</v>
      </c>
      <c r="I454" s="154" t="s">
        <v>268</v>
      </c>
      <c r="J454" s="154">
        <v>4</v>
      </c>
      <c r="K454" s="154" t="s">
        <v>8</v>
      </c>
      <c r="L454" s="373">
        <v>102</v>
      </c>
    </row>
    <row r="455" spans="1:12" ht="15" x14ac:dyDescent="0.25">
      <c r="A455">
        <f>COUNTIF($B$1:B455,'TABLA LM'!$D$6)</f>
        <v>5</v>
      </c>
      <c r="B455" s="154">
        <v>144265</v>
      </c>
      <c r="C455" s="154" t="s">
        <v>336</v>
      </c>
      <c r="D455" s="373">
        <v>100</v>
      </c>
      <c r="E455" s="155"/>
      <c r="F455" s="443">
        <f>VLOOKUP($H455,LISTAS!$C$3:$D$36,2,0)</f>
        <v>9</v>
      </c>
      <c r="G455" s="154">
        <v>208150</v>
      </c>
      <c r="H455" s="154" t="s">
        <v>528</v>
      </c>
      <c r="I455" s="154" t="s">
        <v>262</v>
      </c>
      <c r="J455" s="154"/>
      <c r="K455" s="154" t="s">
        <v>8</v>
      </c>
      <c r="L455" s="373">
        <v>102</v>
      </c>
    </row>
    <row r="456" spans="1:12" ht="15" x14ac:dyDescent="0.25">
      <c r="A456">
        <f>COUNTIF($B$1:B456,'TABLA LM'!$D$6)</f>
        <v>5</v>
      </c>
      <c r="B456" s="154">
        <v>144265</v>
      </c>
      <c r="C456" s="154" t="s">
        <v>336</v>
      </c>
      <c r="D456" s="373">
        <v>100</v>
      </c>
      <c r="E456" s="155"/>
      <c r="F456" s="443">
        <f>VLOOKUP($H456,LISTAS!$C$3:$D$36,2,0)</f>
        <v>12</v>
      </c>
      <c r="G456" s="154">
        <v>121039</v>
      </c>
      <c r="H456" s="154" t="s">
        <v>579</v>
      </c>
      <c r="I456" s="154" t="s">
        <v>265</v>
      </c>
      <c r="J456" s="154"/>
      <c r="K456" s="154" t="s">
        <v>8</v>
      </c>
      <c r="L456" s="373">
        <v>400</v>
      </c>
    </row>
    <row r="457" spans="1:12" ht="15" x14ac:dyDescent="0.25">
      <c r="A457">
        <f>COUNTIF($B$1:B457,'TABLA LM'!$D$6)</f>
        <v>5</v>
      </c>
      <c r="B457" s="154">
        <v>144265</v>
      </c>
      <c r="C457" s="154" t="s">
        <v>336</v>
      </c>
      <c r="D457" s="373">
        <v>100</v>
      </c>
      <c r="E457" s="155"/>
      <c r="F457" s="443">
        <f>VLOOKUP($H457,LISTAS!$C$3:$D$36,2,0)</f>
        <v>14</v>
      </c>
      <c r="G457" s="154">
        <v>208152</v>
      </c>
      <c r="H457" s="154" t="s">
        <v>581</v>
      </c>
      <c r="I457" s="154" t="s">
        <v>263</v>
      </c>
      <c r="J457" s="154"/>
      <c r="K457" s="154" t="s">
        <v>8</v>
      </c>
      <c r="L457" s="373">
        <v>400</v>
      </c>
    </row>
    <row r="458" spans="1:12" ht="15" x14ac:dyDescent="0.25">
      <c r="A458">
        <f>COUNTIF($B$1:B458,'TABLA LM'!$D$6)</f>
        <v>5</v>
      </c>
      <c r="B458" s="154">
        <v>144265</v>
      </c>
      <c r="C458" s="154" t="s">
        <v>336</v>
      </c>
      <c r="D458" s="373">
        <v>100</v>
      </c>
      <c r="E458" s="155"/>
      <c r="F458" s="443">
        <f>VLOOKUP($H458,LISTAS!$C$3:$D$36,2,0)</f>
        <v>16</v>
      </c>
      <c r="G458" s="154">
        <v>111535</v>
      </c>
      <c r="H458" s="154" t="s">
        <v>529</v>
      </c>
      <c r="I458" s="154" t="s">
        <v>266</v>
      </c>
      <c r="J458" s="154"/>
      <c r="K458" s="154" t="s">
        <v>8</v>
      </c>
      <c r="L458" s="373">
        <v>400</v>
      </c>
    </row>
    <row r="459" spans="1:12" ht="15" x14ac:dyDescent="0.25">
      <c r="A459">
        <f>COUNTIF($B$1:B459,'TABLA LM'!$D$6)</f>
        <v>5</v>
      </c>
      <c r="B459" s="154">
        <v>144265</v>
      </c>
      <c r="C459" s="154" t="s">
        <v>336</v>
      </c>
      <c r="D459" s="373">
        <v>100</v>
      </c>
      <c r="E459" s="155"/>
      <c r="F459" s="443">
        <f>VLOOKUP($H459,LISTAS!$C$3:$D$36,2,0)</f>
        <v>18</v>
      </c>
      <c r="G459" s="154">
        <v>208151</v>
      </c>
      <c r="H459" s="154" t="s">
        <v>523</v>
      </c>
      <c r="I459" s="154" t="s">
        <v>261</v>
      </c>
      <c r="J459" s="154"/>
      <c r="K459" s="154" t="s">
        <v>8</v>
      </c>
      <c r="L459" s="373">
        <v>202</v>
      </c>
    </row>
    <row r="460" spans="1:12" ht="15" x14ac:dyDescent="0.25">
      <c r="A460">
        <f>COUNTIF($B$1:B460,'TABLA LM'!$D$6)</f>
        <v>5</v>
      </c>
      <c r="B460" s="154">
        <v>144265</v>
      </c>
      <c r="C460" s="154" t="s">
        <v>336</v>
      </c>
      <c r="D460" s="373">
        <v>100</v>
      </c>
      <c r="E460" s="155"/>
      <c r="F460" s="443">
        <f>VLOOKUP($H460,LISTAS!$C$3:$D$36,2,0)</f>
        <v>22</v>
      </c>
      <c r="G460" s="154">
        <v>208148</v>
      </c>
      <c r="H460" s="154" t="s">
        <v>580</v>
      </c>
      <c r="I460" s="154" t="s">
        <v>269</v>
      </c>
      <c r="J460" s="154"/>
      <c r="K460" s="154" t="s">
        <v>8</v>
      </c>
      <c r="L460" s="373">
        <v>204</v>
      </c>
    </row>
    <row r="461" spans="1:12" ht="15" x14ac:dyDescent="0.25">
      <c r="A461">
        <f>COUNTIF($B$1:B461,'TABLA LM'!$D$6)</f>
        <v>5</v>
      </c>
      <c r="B461" s="154">
        <v>144265</v>
      </c>
      <c r="C461" s="154" t="s">
        <v>336</v>
      </c>
      <c r="D461" s="373">
        <v>100</v>
      </c>
      <c r="E461" s="155"/>
      <c r="F461" s="443">
        <f>VLOOKUP($H461,LISTAS!$C$3:$D$36,2,0)</f>
        <v>23</v>
      </c>
      <c r="G461" s="154">
        <v>208153</v>
      </c>
      <c r="H461" s="154" t="s">
        <v>582</v>
      </c>
      <c r="I461" s="154" t="s">
        <v>264</v>
      </c>
      <c r="J461" s="154"/>
      <c r="K461" s="154" t="s">
        <v>8</v>
      </c>
      <c r="L461" s="373">
        <v>400</v>
      </c>
    </row>
    <row r="462" spans="1:12" ht="15" x14ac:dyDescent="0.25">
      <c r="A462">
        <f>COUNTIF($B$1:B462,'TABLA LM'!$D$6)</f>
        <v>5</v>
      </c>
      <c r="B462" s="156">
        <v>142367</v>
      </c>
      <c r="C462" s="156" t="s">
        <v>118</v>
      </c>
      <c r="D462" s="374">
        <v>16534</v>
      </c>
      <c r="E462" s="157"/>
      <c r="F462" s="443">
        <f>VLOOKUP($H462,LISTAS!$C$3:$D$36,2,0)</f>
        <v>1</v>
      </c>
      <c r="G462" s="156">
        <v>130345</v>
      </c>
      <c r="H462" s="156" t="s">
        <v>531</v>
      </c>
      <c r="I462" s="156" t="s">
        <v>121</v>
      </c>
      <c r="J462" s="156">
        <v>20</v>
      </c>
      <c r="K462" s="156" t="s">
        <v>10</v>
      </c>
      <c r="L462" s="374">
        <v>357.14</v>
      </c>
    </row>
    <row r="463" spans="1:12" ht="15" x14ac:dyDescent="0.25">
      <c r="A463">
        <f>COUNTIF($B$1:B463,'TABLA LM'!$D$6)</f>
        <v>5</v>
      </c>
      <c r="B463" s="156">
        <v>142367</v>
      </c>
      <c r="C463" s="156" t="s">
        <v>118</v>
      </c>
      <c r="D463" s="374">
        <v>16534</v>
      </c>
      <c r="E463" s="157"/>
      <c r="F463" s="443">
        <f>VLOOKUP($H463,LISTAS!$C$3:$D$36,2,0)</f>
        <v>2</v>
      </c>
      <c r="G463" s="156">
        <v>180213</v>
      </c>
      <c r="H463" s="156" t="s">
        <v>526</v>
      </c>
      <c r="I463" s="156" t="s">
        <v>551</v>
      </c>
      <c r="J463" s="156">
        <v>20</v>
      </c>
      <c r="K463" s="156" t="s">
        <v>8</v>
      </c>
      <c r="L463" s="374">
        <v>16534</v>
      </c>
    </row>
    <row r="464" spans="1:12" ht="15" x14ac:dyDescent="0.25">
      <c r="A464">
        <f>COUNTIF($B$1:B464,'TABLA LM'!$D$6)</f>
        <v>5</v>
      </c>
      <c r="B464" s="156">
        <v>142367</v>
      </c>
      <c r="C464" s="156" t="s">
        <v>118</v>
      </c>
      <c r="D464" s="374">
        <v>16534</v>
      </c>
      <c r="E464" s="157"/>
      <c r="F464" s="443">
        <f>VLOOKUP($H464,LISTAS!$C$3:$D$36,2,0)</f>
        <v>3</v>
      </c>
      <c r="G464" s="156">
        <v>200842</v>
      </c>
      <c r="H464" s="156" t="s">
        <v>518</v>
      </c>
      <c r="I464" s="156" t="s">
        <v>122</v>
      </c>
      <c r="J464" s="156"/>
      <c r="K464" s="156" t="s">
        <v>8</v>
      </c>
      <c r="L464" s="374">
        <v>51</v>
      </c>
    </row>
    <row r="465" spans="1:12" ht="15" x14ac:dyDescent="0.25">
      <c r="A465">
        <f>COUNTIF($B$1:B465,'TABLA LM'!$D$6)</f>
        <v>5</v>
      </c>
      <c r="B465" s="156">
        <v>142367</v>
      </c>
      <c r="C465" s="156" t="s">
        <v>118</v>
      </c>
      <c r="D465" s="374">
        <v>16534</v>
      </c>
      <c r="E465" s="157"/>
      <c r="F465" s="443">
        <f>VLOOKUP($H465,LISTAS!$C$3:$D$36,2,0)</f>
        <v>7</v>
      </c>
      <c r="G465" s="156">
        <v>208901</v>
      </c>
      <c r="H465" s="156" t="s">
        <v>521</v>
      </c>
      <c r="I465" s="156" t="s">
        <v>119</v>
      </c>
      <c r="J465" s="156"/>
      <c r="K465" s="156" t="s">
        <v>8</v>
      </c>
      <c r="L465" s="374">
        <v>16865</v>
      </c>
    </row>
    <row r="466" spans="1:12" ht="15" x14ac:dyDescent="0.25">
      <c r="A466">
        <f>COUNTIF($B$1:B466,'TABLA LM'!$D$6)</f>
        <v>5</v>
      </c>
      <c r="B466" s="156">
        <v>142367</v>
      </c>
      <c r="C466" s="156" t="s">
        <v>118</v>
      </c>
      <c r="D466" s="374">
        <v>16534</v>
      </c>
      <c r="E466" s="157"/>
      <c r="F466" s="443">
        <f>VLOOKUP($H466,LISTAS!$C$3:$D$36,2,0)</f>
        <v>11</v>
      </c>
      <c r="G466" s="156">
        <v>208902</v>
      </c>
      <c r="H466" s="156" t="s">
        <v>527</v>
      </c>
      <c r="I466" s="156" t="s">
        <v>120</v>
      </c>
      <c r="J466" s="156"/>
      <c r="K466" s="156" t="s">
        <v>8</v>
      </c>
      <c r="L466" s="374">
        <v>17030</v>
      </c>
    </row>
    <row r="467" spans="1:12" ht="15" x14ac:dyDescent="0.25">
      <c r="A467">
        <f>COUNTIF($B$1:B467,'TABLA LM'!$D$6)</f>
        <v>5</v>
      </c>
      <c r="B467" s="158">
        <v>141922</v>
      </c>
      <c r="C467" s="158" t="s">
        <v>106</v>
      </c>
      <c r="D467" s="375">
        <v>4901</v>
      </c>
      <c r="E467" s="159"/>
      <c r="F467" s="443">
        <f>VLOOKUP($H467,LISTAS!$C$3:$D$36,2,0)</f>
        <v>1</v>
      </c>
      <c r="G467" s="158">
        <v>130962</v>
      </c>
      <c r="H467" s="158" t="s">
        <v>531</v>
      </c>
      <c r="I467" s="158" t="s">
        <v>107</v>
      </c>
      <c r="J467" s="158">
        <v>15</v>
      </c>
      <c r="K467" s="158" t="s">
        <v>10</v>
      </c>
      <c r="L467" s="375">
        <v>74.988</v>
      </c>
    </row>
    <row r="468" spans="1:12" ht="15" x14ac:dyDescent="0.25">
      <c r="A468">
        <f>COUNTIF($B$1:B468,'TABLA LM'!$D$6)</f>
        <v>5</v>
      </c>
      <c r="B468" s="158">
        <v>141922</v>
      </c>
      <c r="C468" s="158" t="s">
        <v>106</v>
      </c>
      <c r="D468" s="375">
        <v>4901</v>
      </c>
      <c r="E468" s="159"/>
      <c r="F468" s="443">
        <f>VLOOKUP($H468,LISTAS!$C$3:$D$36,2,0)</f>
        <v>2</v>
      </c>
      <c r="G468" s="158">
        <v>180280</v>
      </c>
      <c r="H468" s="158" t="s">
        <v>526</v>
      </c>
      <c r="I468" s="158" t="s">
        <v>552</v>
      </c>
      <c r="J468" s="158">
        <v>15</v>
      </c>
      <c r="K468" s="158" t="s">
        <v>8</v>
      </c>
      <c r="L468" s="375">
        <v>4901</v>
      </c>
    </row>
    <row r="469" spans="1:12" ht="15" x14ac:dyDescent="0.25">
      <c r="A469">
        <f>COUNTIF($B$1:B469,'TABLA LM'!$D$6)</f>
        <v>5</v>
      </c>
      <c r="B469" s="158">
        <v>141922</v>
      </c>
      <c r="C469" s="158" t="s">
        <v>106</v>
      </c>
      <c r="D469" s="375">
        <v>4901</v>
      </c>
      <c r="E469" s="159"/>
      <c r="F469" s="443">
        <f>VLOOKUP($H469,LISTAS!$C$3:$D$36,2,0)</f>
        <v>3</v>
      </c>
      <c r="G469" s="158">
        <v>200841</v>
      </c>
      <c r="H469" s="158" t="s">
        <v>518</v>
      </c>
      <c r="I469" s="158" t="s">
        <v>79</v>
      </c>
      <c r="J469" s="158"/>
      <c r="K469" s="158" t="s">
        <v>8</v>
      </c>
      <c r="L469" s="375">
        <v>17</v>
      </c>
    </row>
    <row r="470" spans="1:12" ht="15" x14ac:dyDescent="0.25">
      <c r="A470">
        <f>COUNTIF($B$1:B470,'TABLA LM'!$D$6)</f>
        <v>5</v>
      </c>
      <c r="B470" s="158">
        <v>141922</v>
      </c>
      <c r="C470" s="158" t="s">
        <v>106</v>
      </c>
      <c r="D470" s="375">
        <v>4901</v>
      </c>
      <c r="E470" s="159"/>
      <c r="F470" s="443">
        <f>VLOOKUP($H470,LISTAS!$C$3:$D$36,2,0)</f>
        <v>7</v>
      </c>
      <c r="G470" s="158">
        <v>202605</v>
      </c>
      <c r="H470" s="158" t="s">
        <v>521</v>
      </c>
      <c r="I470" s="158" t="s">
        <v>108</v>
      </c>
      <c r="J470" s="158"/>
      <c r="K470" s="158" t="s">
        <v>8</v>
      </c>
      <c r="L470" s="375">
        <v>4999</v>
      </c>
    </row>
    <row r="471" spans="1:12" ht="15" x14ac:dyDescent="0.25">
      <c r="A471">
        <f>COUNTIF($B$1:B471,'TABLA LM'!$D$6)</f>
        <v>5</v>
      </c>
      <c r="B471" s="158">
        <v>141922</v>
      </c>
      <c r="C471" s="158" t="s">
        <v>106</v>
      </c>
      <c r="D471" s="375">
        <v>4901</v>
      </c>
      <c r="E471" s="159"/>
      <c r="F471" s="443">
        <f>VLOOKUP($H471,LISTAS!$C$3:$D$36,2,0)</f>
        <v>11</v>
      </c>
      <c r="G471" s="158">
        <v>202606</v>
      </c>
      <c r="H471" s="158" t="s">
        <v>527</v>
      </c>
      <c r="I471" s="158" t="s">
        <v>495</v>
      </c>
      <c r="J471" s="158"/>
      <c r="K471" s="158" t="s">
        <v>8</v>
      </c>
      <c r="L471" s="375">
        <v>5048</v>
      </c>
    </row>
    <row r="472" spans="1:12" ht="15" x14ac:dyDescent="0.25">
      <c r="A472">
        <f>COUNTIF($B$1:B472,'TABLA LM'!$D$6)</f>
        <v>5</v>
      </c>
      <c r="B472" s="148">
        <v>141923</v>
      </c>
      <c r="C472" s="148" t="s">
        <v>109</v>
      </c>
      <c r="D472" s="370">
        <v>14423</v>
      </c>
      <c r="E472" s="149"/>
      <c r="F472" s="443">
        <f>VLOOKUP($H472,LISTAS!$C$3:$D$36,2,0)</f>
        <v>1</v>
      </c>
      <c r="G472" s="148">
        <v>130962</v>
      </c>
      <c r="H472" s="148" t="s">
        <v>531</v>
      </c>
      <c r="I472" s="148" t="s">
        <v>107</v>
      </c>
      <c r="J472" s="148">
        <v>5</v>
      </c>
      <c r="K472" s="148" t="s">
        <v>10</v>
      </c>
      <c r="L472" s="370">
        <v>74.998000000000005</v>
      </c>
    </row>
    <row r="473" spans="1:12" ht="15" x14ac:dyDescent="0.25">
      <c r="A473">
        <f>COUNTIF($B$1:B473,'TABLA LM'!$D$6)</f>
        <v>5</v>
      </c>
      <c r="B473" s="148">
        <v>141923</v>
      </c>
      <c r="C473" s="148" t="s">
        <v>109</v>
      </c>
      <c r="D473" s="370">
        <v>14423</v>
      </c>
      <c r="E473" s="149"/>
      <c r="F473" s="443">
        <f>VLOOKUP($H473,LISTAS!$C$3:$D$36,2,0)</f>
        <v>2</v>
      </c>
      <c r="G473" s="148">
        <v>180520</v>
      </c>
      <c r="H473" s="148" t="s">
        <v>526</v>
      </c>
      <c r="I473" s="148" t="s">
        <v>553</v>
      </c>
      <c r="J473" s="148">
        <v>5</v>
      </c>
      <c r="K473" s="148" t="s">
        <v>8</v>
      </c>
      <c r="L473" s="370">
        <v>14423</v>
      </c>
    </row>
    <row r="474" spans="1:12" ht="15" x14ac:dyDescent="0.25">
      <c r="A474">
        <f>COUNTIF($B$1:B474,'TABLA LM'!$D$6)</f>
        <v>5</v>
      </c>
      <c r="B474" s="148">
        <v>141923</v>
      </c>
      <c r="C474" s="148" t="s">
        <v>109</v>
      </c>
      <c r="D474" s="370">
        <v>14423</v>
      </c>
      <c r="E474" s="149"/>
      <c r="F474" s="443">
        <f>VLOOKUP($H474,LISTAS!$C$3:$D$36,2,0)</f>
        <v>3</v>
      </c>
      <c r="G474" s="148">
        <v>200833</v>
      </c>
      <c r="H474" s="148" t="s">
        <v>518</v>
      </c>
      <c r="I474" s="148" t="s">
        <v>27</v>
      </c>
      <c r="J474" s="148"/>
      <c r="K474" s="148" t="s">
        <v>8</v>
      </c>
      <c r="L474" s="370">
        <v>29</v>
      </c>
    </row>
    <row r="475" spans="1:12" ht="15" x14ac:dyDescent="0.25">
      <c r="A475">
        <f>COUNTIF($B$1:B475,'TABLA LM'!$D$6)</f>
        <v>5</v>
      </c>
      <c r="B475" s="148">
        <v>141923</v>
      </c>
      <c r="C475" s="148" t="s">
        <v>109</v>
      </c>
      <c r="D475" s="370">
        <v>14423</v>
      </c>
      <c r="E475" s="149"/>
      <c r="F475" s="443">
        <f>VLOOKUP($H475,LISTAS!$C$3:$D$36,2,0)</f>
        <v>11</v>
      </c>
      <c r="G475" s="148">
        <v>202657</v>
      </c>
      <c r="H475" s="148" t="s">
        <v>527</v>
      </c>
      <c r="I475" s="148" t="s">
        <v>496</v>
      </c>
      <c r="J475" s="148"/>
      <c r="K475" s="148" t="s">
        <v>8</v>
      </c>
      <c r="L475" s="370">
        <v>14855</v>
      </c>
    </row>
    <row r="476" spans="1:12" ht="15" x14ac:dyDescent="0.25">
      <c r="A476">
        <f>COUNTIF($B$1:B476,'TABLA LM'!$D$6)</f>
        <v>5</v>
      </c>
      <c r="B476" s="148">
        <v>141923</v>
      </c>
      <c r="C476" s="148" t="s">
        <v>109</v>
      </c>
      <c r="D476" s="370">
        <v>14423</v>
      </c>
      <c r="E476" s="149"/>
      <c r="F476" s="443">
        <f>VLOOKUP($H476,LISTAS!$C$3:$D$36,2,0)</f>
        <v>20</v>
      </c>
      <c r="G476" s="148">
        <v>200864</v>
      </c>
      <c r="H476" s="148" t="s">
        <v>573</v>
      </c>
      <c r="I476" s="148" t="s">
        <v>110</v>
      </c>
      <c r="J476" s="148"/>
      <c r="K476" s="148" t="s">
        <v>8</v>
      </c>
      <c r="L476" s="370">
        <v>58</v>
      </c>
    </row>
    <row r="477" spans="1:12" ht="15" x14ac:dyDescent="0.25">
      <c r="A477">
        <f>COUNTIF($B$1:B477,'TABLA LM'!$D$6)</f>
        <v>5</v>
      </c>
      <c r="B477" s="148">
        <v>141923</v>
      </c>
      <c r="C477" s="148" t="s">
        <v>109</v>
      </c>
      <c r="D477" s="370">
        <v>14423</v>
      </c>
      <c r="E477" s="149"/>
      <c r="F477" s="443">
        <f>VLOOKUP($H477,LISTAS!$C$3:$D$36,2,0)</f>
        <v>21</v>
      </c>
      <c r="G477" s="148">
        <v>200866</v>
      </c>
      <c r="H477" s="148" t="s">
        <v>574</v>
      </c>
      <c r="I477" s="148" t="s">
        <v>35</v>
      </c>
      <c r="J477" s="148"/>
      <c r="K477" s="148" t="s">
        <v>8</v>
      </c>
      <c r="L477" s="370">
        <v>29</v>
      </c>
    </row>
    <row r="478" spans="1:12" ht="15" x14ac:dyDescent="0.25">
      <c r="A478">
        <f>COUNTIF($B$1:B478,'TABLA LM'!$D$6)</f>
        <v>5</v>
      </c>
      <c r="B478" s="162" t="s">
        <v>563</v>
      </c>
      <c r="C478" s="160" t="s">
        <v>12</v>
      </c>
      <c r="D478" s="376">
        <v>9379</v>
      </c>
      <c r="E478" s="161"/>
      <c r="F478" s="443">
        <f>VLOOKUP($H478,LISTAS!$C$3:$D$36,2,0)</f>
        <v>1</v>
      </c>
      <c r="G478" s="160">
        <v>130348</v>
      </c>
      <c r="H478" s="160" t="s">
        <v>531</v>
      </c>
      <c r="I478" s="160" t="s">
        <v>176</v>
      </c>
      <c r="J478" s="160">
        <v>40</v>
      </c>
      <c r="K478" s="160" t="s">
        <v>10</v>
      </c>
      <c r="L478" s="376">
        <v>375.16</v>
      </c>
    </row>
    <row r="479" spans="1:12" ht="15" x14ac:dyDescent="0.25">
      <c r="A479">
        <f>COUNTIF($B$1:B479,'TABLA LM'!$D$6)</f>
        <v>5</v>
      </c>
      <c r="B479" s="162" t="s">
        <v>563</v>
      </c>
      <c r="C479" s="160" t="s">
        <v>12</v>
      </c>
      <c r="D479" s="376">
        <v>9379</v>
      </c>
      <c r="E479" s="161"/>
      <c r="F479" s="443">
        <f>VLOOKUP($H479,LISTAS!$C$3:$D$36,2,0)</f>
        <v>2</v>
      </c>
      <c r="G479" s="160">
        <v>180215</v>
      </c>
      <c r="H479" s="160" t="s">
        <v>526</v>
      </c>
      <c r="I479" s="160" t="s">
        <v>554</v>
      </c>
      <c r="J479" s="160">
        <v>40</v>
      </c>
      <c r="K479" s="160" t="s">
        <v>8</v>
      </c>
      <c r="L479" s="376">
        <v>9379</v>
      </c>
    </row>
    <row r="480" spans="1:12" ht="15" x14ac:dyDescent="0.25">
      <c r="A480">
        <f>COUNTIF($B$1:B480,'TABLA LM'!$D$6)</f>
        <v>5</v>
      </c>
      <c r="B480" s="162" t="s">
        <v>563</v>
      </c>
      <c r="C480" s="160" t="s">
        <v>12</v>
      </c>
      <c r="D480" s="376">
        <v>9379</v>
      </c>
      <c r="E480" s="161"/>
      <c r="F480" s="443">
        <f>VLOOKUP($H480,LISTAS!$C$3:$D$36,2,0)</f>
        <v>3</v>
      </c>
      <c r="G480" s="160">
        <v>200842</v>
      </c>
      <c r="H480" s="160" t="s">
        <v>518</v>
      </c>
      <c r="I480" s="160" t="s">
        <v>122</v>
      </c>
      <c r="J480" s="160"/>
      <c r="K480" s="160" t="s">
        <v>8</v>
      </c>
      <c r="L480" s="376">
        <v>101</v>
      </c>
    </row>
    <row r="481" spans="1:12" ht="15" x14ac:dyDescent="0.25">
      <c r="A481">
        <f>COUNTIF($B$1:B481,'TABLA LM'!$D$6)</f>
        <v>5</v>
      </c>
      <c r="B481" s="162" t="s">
        <v>563</v>
      </c>
      <c r="C481" s="160" t="s">
        <v>12</v>
      </c>
      <c r="D481" s="376">
        <v>9379</v>
      </c>
      <c r="E481" s="161"/>
      <c r="F481" s="443">
        <f>VLOOKUP($H481,LISTAS!$C$3:$D$36,2,0)</f>
        <v>8</v>
      </c>
      <c r="G481" s="160">
        <v>201378</v>
      </c>
      <c r="H481" s="160" t="s">
        <v>522</v>
      </c>
      <c r="I481" s="160" t="s">
        <v>18</v>
      </c>
      <c r="J481" s="160"/>
      <c r="K481" s="160" t="s">
        <v>8</v>
      </c>
      <c r="L481" s="376">
        <v>18758</v>
      </c>
    </row>
    <row r="482" spans="1:12" ht="15" x14ac:dyDescent="0.25">
      <c r="A482">
        <f>COUNTIF($B$1:B482,'TABLA LM'!$D$6)</f>
        <v>5</v>
      </c>
      <c r="B482" s="162" t="s">
        <v>563</v>
      </c>
      <c r="C482" s="160" t="s">
        <v>12</v>
      </c>
      <c r="D482" s="376">
        <v>9379</v>
      </c>
      <c r="E482" s="161"/>
      <c r="F482" s="443">
        <f>VLOOKUP($H482,LISTAS!$C$3:$D$36,2,0)</f>
        <v>7</v>
      </c>
      <c r="G482" s="160">
        <v>204349</v>
      </c>
      <c r="H482" s="160" t="s">
        <v>521</v>
      </c>
      <c r="I482" s="160" t="s">
        <v>177</v>
      </c>
      <c r="J482" s="160"/>
      <c r="K482" s="160" t="s">
        <v>8</v>
      </c>
      <c r="L482" s="376">
        <v>9379</v>
      </c>
    </row>
    <row r="483" spans="1:12" ht="15" x14ac:dyDescent="0.25">
      <c r="A483">
        <f>COUNTIF($B$1:B483,'TABLA LM'!$D$6)</f>
        <v>5</v>
      </c>
      <c r="B483" s="162" t="s">
        <v>563</v>
      </c>
      <c r="C483" s="160" t="s">
        <v>12</v>
      </c>
      <c r="D483" s="376">
        <v>9379</v>
      </c>
      <c r="E483" s="161"/>
      <c r="F483" s="443">
        <f>VLOOKUP($H483,LISTAS!$C$3:$D$37,2,0)</f>
        <v>9</v>
      </c>
      <c r="G483" s="160">
        <v>204873</v>
      </c>
      <c r="H483" s="160" t="s">
        <v>528</v>
      </c>
      <c r="I483" s="160" t="s">
        <v>179</v>
      </c>
      <c r="J483" s="160"/>
      <c r="K483" s="160" t="s">
        <v>8</v>
      </c>
      <c r="L483" s="376">
        <v>9379</v>
      </c>
    </row>
    <row r="484" spans="1:12" ht="15" x14ac:dyDescent="0.25">
      <c r="A484">
        <f>COUNTIF($B$1:B484,'TABLA LM'!$D$6)</f>
        <v>5</v>
      </c>
      <c r="B484" s="162" t="s">
        <v>563</v>
      </c>
      <c r="C484" s="160" t="s">
        <v>12</v>
      </c>
      <c r="D484" s="376">
        <v>9379</v>
      </c>
      <c r="E484" s="161"/>
      <c r="F484" s="443">
        <f>VLOOKUP($H484,LISTAS!$C$3:$D$37,2,0)</f>
        <v>11</v>
      </c>
      <c r="G484" s="160">
        <v>204370</v>
      </c>
      <c r="H484" s="160" t="s">
        <v>527</v>
      </c>
      <c r="I484" s="160" t="s">
        <v>178</v>
      </c>
      <c r="J484" s="160"/>
      <c r="K484" s="160" t="s">
        <v>8</v>
      </c>
      <c r="L484" s="376">
        <v>9379</v>
      </c>
    </row>
    <row r="485" spans="1:12" ht="15" x14ac:dyDescent="0.25">
      <c r="A485">
        <f>COUNTIF($B$1:B485,'TABLA LM'!$D$6)</f>
        <v>5</v>
      </c>
      <c r="B485" s="162" t="s">
        <v>563</v>
      </c>
      <c r="C485" s="160" t="s">
        <v>12</v>
      </c>
      <c r="D485" s="376">
        <v>9379</v>
      </c>
      <c r="E485" s="161"/>
      <c r="F485" s="443">
        <f>VLOOKUP($H485,LISTAS!$C$3:$D$37,2,0)</f>
        <v>25</v>
      </c>
      <c r="G485" s="160">
        <v>205079</v>
      </c>
      <c r="H485" s="160" t="s">
        <v>583</v>
      </c>
      <c r="I485" s="160" t="s">
        <v>14</v>
      </c>
      <c r="J485" s="160"/>
      <c r="K485" s="160" t="s">
        <v>8</v>
      </c>
      <c r="L485" s="376">
        <v>56274</v>
      </c>
    </row>
    <row r="486" spans="1:12" ht="15" x14ac:dyDescent="0.25">
      <c r="A486">
        <f>COUNTIF($B$1:B486,'TABLA LM'!$D$6)</f>
        <v>5</v>
      </c>
      <c r="B486" s="163" t="s">
        <v>564</v>
      </c>
      <c r="C486" s="164" t="s">
        <v>12</v>
      </c>
      <c r="D486" s="377">
        <v>1000</v>
      </c>
      <c r="E486" s="165"/>
      <c r="F486" s="443">
        <f>VLOOKUP($H486,LISTAS!$C$3:$D$37,2,0)</f>
        <v>1</v>
      </c>
      <c r="G486" s="164">
        <v>132066</v>
      </c>
      <c r="H486" s="164" t="s">
        <v>531</v>
      </c>
      <c r="I486" s="164" t="s">
        <v>13</v>
      </c>
      <c r="J486" s="164">
        <v>40</v>
      </c>
      <c r="K486" s="164" t="s">
        <v>10</v>
      </c>
      <c r="L486" s="377">
        <v>40</v>
      </c>
    </row>
    <row r="487" spans="1:12" ht="15" x14ac:dyDescent="0.25">
      <c r="A487">
        <f>COUNTIF($B$1:B487,'TABLA LM'!$D$6)</f>
        <v>5</v>
      </c>
      <c r="B487" s="163" t="s">
        <v>564</v>
      </c>
      <c r="C487" s="164" t="s">
        <v>12</v>
      </c>
      <c r="D487" s="377">
        <v>1000</v>
      </c>
      <c r="E487" s="165"/>
      <c r="F487" s="443">
        <f>VLOOKUP($H487,LISTAS!$C$3:$D$37,2,0)</f>
        <v>1</v>
      </c>
      <c r="G487" s="164">
        <v>205079</v>
      </c>
      <c r="H487" s="164" t="s">
        <v>531</v>
      </c>
      <c r="I487" s="164" t="s">
        <v>14</v>
      </c>
      <c r="J487" s="164">
        <v>40</v>
      </c>
      <c r="K487" s="164" t="s">
        <v>8</v>
      </c>
      <c r="L487" s="377">
        <v>6030</v>
      </c>
    </row>
    <row r="488" spans="1:12" ht="15" x14ac:dyDescent="0.25">
      <c r="A488">
        <f>COUNTIF($B$1:B488,'TABLA LM'!$D$6)</f>
        <v>5</v>
      </c>
      <c r="B488" s="163" t="s">
        <v>564</v>
      </c>
      <c r="C488" s="164" t="s">
        <v>12</v>
      </c>
      <c r="D488" s="377">
        <v>1000</v>
      </c>
      <c r="E488" s="165"/>
      <c r="F488" s="443">
        <f>VLOOKUP($H488,LISTAS!$C$3:$D$37,2,0)</f>
        <v>3</v>
      </c>
      <c r="G488" s="164">
        <v>10000586</v>
      </c>
      <c r="H488" s="164" t="s">
        <v>518</v>
      </c>
      <c r="I488" s="164" t="s">
        <v>481</v>
      </c>
      <c r="J488" s="164"/>
      <c r="K488" s="164" t="s">
        <v>8</v>
      </c>
      <c r="L488" s="377">
        <v>10.8</v>
      </c>
    </row>
    <row r="489" spans="1:12" ht="15" x14ac:dyDescent="0.25">
      <c r="A489">
        <f>COUNTIF($B$1:B489,'TABLA LM'!$D$6)</f>
        <v>5</v>
      </c>
      <c r="B489" s="163" t="s">
        <v>564</v>
      </c>
      <c r="C489" s="164" t="s">
        <v>12</v>
      </c>
      <c r="D489" s="377">
        <v>1000</v>
      </c>
      <c r="E489" s="165"/>
      <c r="F489" s="443">
        <f>VLOOKUP($H489,LISTAS!$C$3:$D$37,2,0)</f>
        <v>7</v>
      </c>
      <c r="G489" s="164">
        <v>10001712</v>
      </c>
      <c r="H489" s="164" t="s">
        <v>521</v>
      </c>
      <c r="I489" s="164" t="s">
        <v>16</v>
      </c>
      <c r="J489" s="164"/>
      <c r="K489" s="164" t="s">
        <v>8</v>
      </c>
      <c r="L489" s="377">
        <v>1010</v>
      </c>
    </row>
    <row r="490" spans="1:12" ht="15" x14ac:dyDescent="0.25">
      <c r="A490">
        <f>COUNTIF($B$1:B490,'TABLA LM'!$D$6)</f>
        <v>5</v>
      </c>
      <c r="B490" s="163" t="s">
        <v>564</v>
      </c>
      <c r="C490" s="164" t="s">
        <v>12</v>
      </c>
      <c r="D490" s="377">
        <v>1000</v>
      </c>
      <c r="E490" s="165"/>
      <c r="F490" s="443">
        <f>VLOOKUP($H490,LISTAS!$C$3:$D$37,2,0)</f>
        <v>8</v>
      </c>
      <c r="G490" s="164">
        <v>201378</v>
      </c>
      <c r="H490" s="164" t="s">
        <v>522</v>
      </c>
      <c r="I490" s="164" t="s">
        <v>18</v>
      </c>
      <c r="J490" s="164"/>
      <c r="K490" s="164" t="s">
        <v>8</v>
      </c>
      <c r="L490" s="377">
        <v>2010</v>
      </c>
    </row>
    <row r="491" spans="1:12" ht="15" x14ac:dyDescent="0.25">
      <c r="A491">
        <f>COUNTIF($B$1:B491,'TABLA LM'!$D$6)</f>
        <v>5</v>
      </c>
      <c r="B491" s="163" t="s">
        <v>564</v>
      </c>
      <c r="C491" s="164" t="s">
        <v>12</v>
      </c>
      <c r="D491" s="377">
        <v>1000</v>
      </c>
      <c r="E491" s="165"/>
      <c r="F491" s="443">
        <f>VLOOKUP($H491,LISTAS!$C$3:$D$37,2,0)</f>
        <v>9</v>
      </c>
      <c r="G491" s="164">
        <v>10001714</v>
      </c>
      <c r="H491" s="164" t="s">
        <v>528</v>
      </c>
      <c r="I491" s="164" t="s">
        <v>17</v>
      </c>
      <c r="J491" s="164"/>
      <c r="K491" s="164" t="s">
        <v>8</v>
      </c>
      <c r="L491" s="377">
        <v>1020</v>
      </c>
    </row>
    <row r="492" spans="1:12" ht="15" x14ac:dyDescent="0.25">
      <c r="A492">
        <f>COUNTIF($B$1:B492,'TABLA LM'!$D$6)</f>
        <v>5</v>
      </c>
      <c r="B492" s="163" t="s">
        <v>564</v>
      </c>
      <c r="C492" s="164" t="s">
        <v>12</v>
      </c>
      <c r="D492" s="377">
        <v>1000</v>
      </c>
      <c r="E492" s="165"/>
      <c r="F492" s="443">
        <f>VLOOKUP($H492,LISTAS!$C$3:$D$37,2,0)</f>
        <v>11</v>
      </c>
      <c r="G492" s="164">
        <v>10001713</v>
      </c>
      <c r="H492" s="164" t="s">
        <v>527</v>
      </c>
      <c r="I492" s="164" t="s">
        <v>15</v>
      </c>
      <c r="J492" s="164"/>
      <c r="K492" s="164" t="s">
        <v>8</v>
      </c>
      <c r="L492" s="377">
        <v>990</v>
      </c>
    </row>
    <row r="493" spans="1:12" ht="15" x14ac:dyDescent="0.25">
      <c r="A493">
        <f>COUNTIF($B$1:B493,'TABLA LM'!$D$6)</f>
        <v>5</v>
      </c>
      <c r="B493" s="166">
        <v>142896</v>
      </c>
      <c r="C493" s="166" t="s">
        <v>196</v>
      </c>
      <c r="D493" s="378">
        <v>17857</v>
      </c>
      <c r="E493" s="167"/>
      <c r="F493" s="443">
        <f>VLOOKUP($H493,LISTAS!$C$3:$D$37,2,0)</f>
        <v>1</v>
      </c>
      <c r="G493" s="166">
        <v>130345</v>
      </c>
      <c r="H493" s="166" t="s">
        <v>531</v>
      </c>
      <c r="I493" s="166" t="s">
        <v>121</v>
      </c>
      <c r="J493" s="166">
        <v>20</v>
      </c>
      <c r="K493" s="166" t="s">
        <v>10</v>
      </c>
      <c r="L493" s="378">
        <v>357.14</v>
      </c>
    </row>
    <row r="494" spans="1:12" ht="15" x14ac:dyDescent="0.25">
      <c r="A494">
        <f>COUNTIF($B$1:B494,'TABLA LM'!$D$6)</f>
        <v>5</v>
      </c>
      <c r="B494" s="166">
        <v>142896</v>
      </c>
      <c r="C494" s="166" t="s">
        <v>196</v>
      </c>
      <c r="D494" s="378">
        <v>17857</v>
      </c>
      <c r="E494" s="167"/>
      <c r="F494" s="443">
        <f>VLOOKUP($H494,LISTAS!$C$3:$D$37,2,0)</f>
        <v>2</v>
      </c>
      <c r="G494" s="166">
        <v>180213</v>
      </c>
      <c r="H494" s="166" t="s">
        <v>526</v>
      </c>
      <c r="I494" s="166" t="s">
        <v>551</v>
      </c>
      <c r="J494" s="166">
        <v>20</v>
      </c>
      <c r="K494" s="166" t="s">
        <v>8</v>
      </c>
      <c r="L494" s="378">
        <v>17857</v>
      </c>
    </row>
    <row r="495" spans="1:12" ht="15" x14ac:dyDescent="0.25">
      <c r="A495">
        <f>COUNTIF($B$1:B495,'TABLA LM'!$D$6)</f>
        <v>5</v>
      </c>
      <c r="B495" s="166">
        <v>142896</v>
      </c>
      <c r="C495" s="166" t="s">
        <v>196</v>
      </c>
      <c r="D495" s="378">
        <v>17857</v>
      </c>
      <c r="E495" s="167"/>
      <c r="F495" s="443">
        <f>VLOOKUP($H495,LISTAS!$C$3:$D$37,2,0)</f>
        <v>3</v>
      </c>
      <c r="G495" s="166">
        <v>200842</v>
      </c>
      <c r="H495" s="166" t="s">
        <v>518</v>
      </c>
      <c r="I495" s="166" t="s">
        <v>122</v>
      </c>
      <c r="J495" s="166"/>
      <c r="K495" s="166" t="s">
        <v>8</v>
      </c>
      <c r="L495" s="378">
        <v>54</v>
      </c>
    </row>
    <row r="496" spans="1:12" ht="15" x14ac:dyDescent="0.25">
      <c r="A496">
        <f>COUNTIF($B$1:B496,'TABLA LM'!$D$6)</f>
        <v>5</v>
      </c>
      <c r="B496" s="166">
        <v>142896</v>
      </c>
      <c r="C496" s="166" t="s">
        <v>196</v>
      </c>
      <c r="D496" s="378">
        <v>17857</v>
      </c>
      <c r="E496" s="167"/>
      <c r="F496" s="443">
        <f>VLOOKUP($H496,LISTAS!$C$3:$D$37,2,0)</f>
        <v>7</v>
      </c>
      <c r="G496" s="166">
        <v>204368</v>
      </c>
      <c r="H496" s="166" t="s">
        <v>521</v>
      </c>
      <c r="I496" s="166" t="s">
        <v>197</v>
      </c>
      <c r="J496" s="166"/>
      <c r="K496" s="166" t="s">
        <v>8</v>
      </c>
      <c r="L496" s="378">
        <v>17857</v>
      </c>
    </row>
    <row r="497" spans="1:12" ht="15" x14ac:dyDescent="0.25">
      <c r="A497">
        <f>COUNTIF($B$1:B497,'TABLA LM'!$D$6)</f>
        <v>5</v>
      </c>
      <c r="B497" s="166">
        <v>142896</v>
      </c>
      <c r="C497" s="166" t="s">
        <v>196</v>
      </c>
      <c r="D497" s="378">
        <v>17857</v>
      </c>
      <c r="E497" s="167"/>
      <c r="F497" s="443">
        <f>VLOOKUP($H497,LISTAS!$C$3:$D$37,2,0)</f>
        <v>11</v>
      </c>
      <c r="G497" s="166">
        <v>204373</v>
      </c>
      <c r="H497" s="166" t="s">
        <v>527</v>
      </c>
      <c r="I497" s="166" t="s">
        <v>198</v>
      </c>
      <c r="J497" s="166"/>
      <c r="K497" s="166" t="s">
        <v>8</v>
      </c>
      <c r="L497" s="378">
        <v>17857</v>
      </c>
    </row>
    <row r="498" spans="1:12" ht="15" x14ac:dyDescent="0.25">
      <c r="A498">
        <f>COUNTIF($B$1:B498,'TABLA LM'!$D$6)</f>
        <v>5</v>
      </c>
      <c r="B498" s="168">
        <v>145686</v>
      </c>
      <c r="C498" s="168" t="s">
        <v>402</v>
      </c>
      <c r="D498" s="379">
        <v>15873</v>
      </c>
      <c r="E498" s="169"/>
      <c r="F498" s="443">
        <f>VLOOKUP($H498,LISTAS!$C$3:$D$37,2,0)</f>
        <v>1</v>
      </c>
      <c r="G498" s="168" t="s">
        <v>606</v>
      </c>
      <c r="H498" s="168" t="s">
        <v>531</v>
      </c>
      <c r="I498" s="168" t="s">
        <v>45</v>
      </c>
      <c r="J498" s="168">
        <v>10</v>
      </c>
      <c r="K498" s="168" t="s">
        <v>21</v>
      </c>
      <c r="L498" s="379">
        <v>166.67</v>
      </c>
    </row>
    <row r="499" spans="1:12" ht="15" x14ac:dyDescent="0.25">
      <c r="A499">
        <f>COUNTIF($B$1:B499,'TABLA LM'!$D$6)</f>
        <v>5</v>
      </c>
      <c r="B499" s="168">
        <v>145686</v>
      </c>
      <c r="C499" s="168" t="s">
        <v>402</v>
      </c>
      <c r="D499" s="379">
        <v>15873</v>
      </c>
      <c r="E499" s="169"/>
      <c r="F499" s="443">
        <f>VLOOKUP($H499,LISTAS!$C$3:$D$37,2,0)</f>
        <v>2</v>
      </c>
      <c r="G499" s="168">
        <v>181237</v>
      </c>
      <c r="H499" s="168" t="s">
        <v>584</v>
      </c>
      <c r="I499" s="168" t="s">
        <v>50</v>
      </c>
      <c r="J499" s="168">
        <v>10</v>
      </c>
      <c r="K499" s="168" t="s">
        <v>8</v>
      </c>
      <c r="L499" s="379">
        <v>15873</v>
      </c>
    </row>
    <row r="500" spans="1:12" ht="15" x14ac:dyDescent="0.25">
      <c r="A500">
        <f>COUNTIF($B$1:B500,'TABLA LM'!$D$6)</f>
        <v>5</v>
      </c>
      <c r="B500" s="168">
        <v>145686</v>
      </c>
      <c r="C500" s="168" t="s">
        <v>402</v>
      </c>
      <c r="D500" s="379">
        <v>15873</v>
      </c>
      <c r="E500" s="169"/>
      <c r="F500" s="443">
        <f>VLOOKUP($H500,LISTAS!$C$3:$D$37,2,0)</f>
        <v>3</v>
      </c>
      <c r="G500" s="168">
        <v>200833</v>
      </c>
      <c r="H500" s="168" t="s">
        <v>518</v>
      </c>
      <c r="I500" s="168" t="s">
        <v>27</v>
      </c>
      <c r="J500" s="168"/>
      <c r="K500" s="168" t="s">
        <v>8</v>
      </c>
      <c r="L500" s="379">
        <v>50</v>
      </c>
    </row>
    <row r="501" spans="1:12" ht="15" x14ac:dyDescent="0.25">
      <c r="A501">
        <f>COUNTIF($B$1:B501,'TABLA LM'!$D$6)</f>
        <v>5</v>
      </c>
      <c r="B501" s="168">
        <v>145686</v>
      </c>
      <c r="C501" s="168" t="s">
        <v>402</v>
      </c>
      <c r="D501" s="379">
        <v>15873</v>
      </c>
      <c r="E501" s="169"/>
      <c r="F501" s="443">
        <f>VLOOKUP($H501,LISTAS!$C$3:$D$37,2,0)</f>
        <v>4</v>
      </c>
      <c r="G501" s="168">
        <v>201454</v>
      </c>
      <c r="H501" s="168" t="s">
        <v>519</v>
      </c>
      <c r="I501" s="168" t="s">
        <v>46</v>
      </c>
      <c r="J501" s="168"/>
      <c r="K501" s="168" t="s">
        <v>8</v>
      </c>
      <c r="L501" s="379">
        <v>16190</v>
      </c>
    </row>
    <row r="502" spans="1:12" ht="15" x14ac:dyDescent="0.25">
      <c r="A502">
        <f>COUNTIF($B$1:B502,'TABLA LM'!$D$6)</f>
        <v>5</v>
      </c>
      <c r="B502" s="168">
        <v>145686</v>
      </c>
      <c r="C502" s="168" t="s">
        <v>402</v>
      </c>
      <c r="D502" s="379">
        <v>15873</v>
      </c>
      <c r="E502" s="169"/>
      <c r="F502" s="443">
        <f>VLOOKUP($H502,LISTAS!$C$3:$D$37,2,0)</f>
        <v>5</v>
      </c>
      <c r="G502" s="168">
        <v>203264</v>
      </c>
      <c r="H502" s="168" t="s">
        <v>520</v>
      </c>
      <c r="I502" s="168" t="s">
        <v>24</v>
      </c>
      <c r="J502" s="168"/>
      <c r="K502" s="168" t="s">
        <v>8</v>
      </c>
      <c r="L502" s="379">
        <v>19409</v>
      </c>
    </row>
    <row r="503" spans="1:12" ht="15" x14ac:dyDescent="0.25">
      <c r="A503">
        <f>COUNTIF($B$1:B503,'TABLA LM'!$D$6)</f>
        <v>5</v>
      </c>
      <c r="B503" s="168">
        <v>145686</v>
      </c>
      <c r="C503" s="168" t="s">
        <v>402</v>
      </c>
      <c r="D503" s="379">
        <v>15873</v>
      </c>
      <c r="E503" s="169"/>
      <c r="F503" s="443">
        <f>VLOOKUP($H503,LISTAS!$C$3:$D$37,2,0)</f>
        <v>6</v>
      </c>
      <c r="G503" s="168">
        <v>203265</v>
      </c>
      <c r="H503" s="168" t="s">
        <v>525</v>
      </c>
      <c r="I503" s="168" t="s">
        <v>23</v>
      </c>
      <c r="J503" s="168"/>
      <c r="K503" s="168" t="s">
        <v>8</v>
      </c>
      <c r="L503" s="379">
        <v>16190</v>
      </c>
    </row>
    <row r="504" spans="1:12" ht="15" x14ac:dyDescent="0.25">
      <c r="A504">
        <f>COUNTIF($B$1:B504,'TABLA LM'!$D$6)</f>
        <v>5</v>
      </c>
      <c r="B504" s="168">
        <v>145686</v>
      </c>
      <c r="C504" s="168" t="s">
        <v>402</v>
      </c>
      <c r="D504" s="379">
        <v>15873</v>
      </c>
      <c r="E504" s="169"/>
      <c r="F504" s="443">
        <f>VLOOKUP($H504,LISTAS!$C$3:$D$37,2,0)</f>
        <v>7</v>
      </c>
      <c r="G504" s="168">
        <v>214924</v>
      </c>
      <c r="H504" s="168" t="s">
        <v>521</v>
      </c>
      <c r="I504" s="168" t="s">
        <v>404</v>
      </c>
      <c r="J504" s="168"/>
      <c r="K504" s="168" t="s">
        <v>8</v>
      </c>
      <c r="L504" s="379">
        <v>16190</v>
      </c>
    </row>
    <row r="505" spans="1:12" ht="15" x14ac:dyDescent="0.25">
      <c r="A505">
        <f>COUNTIF($B$1:B505,'TABLA LM'!$D$6)</f>
        <v>5</v>
      </c>
      <c r="B505" s="168">
        <v>145686</v>
      </c>
      <c r="C505" s="168" t="s">
        <v>402</v>
      </c>
      <c r="D505" s="379">
        <v>15873</v>
      </c>
      <c r="E505" s="169"/>
      <c r="F505" s="443">
        <f>VLOOKUP($H505,LISTAS!$C$3:$D$37,2,0)</f>
        <v>8</v>
      </c>
      <c r="G505" s="168">
        <v>214922</v>
      </c>
      <c r="H505" s="168" t="s">
        <v>522</v>
      </c>
      <c r="I505" s="168" t="s">
        <v>403</v>
      </c>
      <c r="J505" s="168"/>
      <c r="K505" s="168" t="s">
        <v>8</v>
      </c>
      <c r="L505" s="379">
        <v>16190</v>
      </c>
    </row>
    <row r="506" spans="1:12" ht="15" x14ac:dyDescent="0.25">
      <c r="A506">
        <f>COUNTIF($B$1:B506,'TABLA LM'!$D$6)</f>
        <v>5</v>
      </c>
      <c r="B506" s="168">
        <v>145686</v>
      </c>
      <c r="C506" s="168" t="s">
        <v>402</v>
      </c>
      <c r="D506" s="379">
        <v>15873</v>
      </c>
      <c r="E506" s="169"/>
      <c r="F506" s="443">
        <f>VLOOKUP($H506,LISTAS!$C$3:$D$37,2,0)</f>
        <v>9</v>
      </c>
      <c r="G506" s="168">
        <v>212781</v>
      </c>
      <c r="H506" s="168" t="s">
        <v>528</v>
      </c>
      <c r="I506" s="168" t="s">
        <v>48</v>
      </c>
      <c r="J506" s="168"/>
      <c r="K506" s="168" t="s">
        <v>8</v>
      </c>
      <c r="L506" s="379">
        <v>16190</v>
      </c>
    </row>
    <row r="507" spans="1:12" ht="15" x14ac:dyDescent="0.25">
      <c r="A507">
        <f>COUNTIF($B$1:B507,'TABLA LM'!$D$6)</f>
        <v>5</v>
      </c>
      <c r="B507" s="170">
        <v>145687</v>
      </c>
      <c r="C507" s="170" t="s">
        <v>399</v>
      </c>
      <c r="D507" s="380">
        <v>19029</v>
      </c>
      <c r="E507" s="171"/>
      <c r="F507" s="443">
        <f>VLOOKUP($H507,LISTAS!$C$3:$D$37,2,0)</f>
        <v>1</v>
      </c>
      <c r="G507" s="170" t="s">
        <v>607</v>
      </c>
      <c r="H507" s="170" t="s">
        <v>531</v>
      </c>
      <c r="I507" s="170" t="s">
        <v>45</v>
      </c>
      <c r="J507" s="170">
        <v>10</v>
      </c>
      <c r="K507" s="170" t="s">
        <v>21</v>
      </c>
      <c r="L507" s="380">
        <v>200</v>
      </c>
    </row>
    <row r="508" spans="1:12" ht="15" x14ac:dyDescent="0.25">
      <c r="A508">
        <f>COUNTIF($B$1:B508,'TABLA LM'!$D$6)</f>
        <v>5</v>
      </c>
      <c r="B508" s="170">
        <v>145687</v>
      </c>
      <c r="C508" s="170" t="s">
        <v>399</v>
      </c>
      <c r="D508" s="380">
        <v>19029</v>
      </c>
      <c r="E508" s="171"/>
      <c r="F508" s="443">
        <f>VLOOKUP($H508,LISTAS!$C$3:$D$37,2,0)</f>
        <v>2</v>
      </c>
      <c r="G508" s="170">
        <v>181237</v>
      </c>
      <c r="H508" s="170" t="s">
        <v>584</v>
      </c>
      <c r="I508" s="170" t="s">
        <v>50</v>
      </c>
      <c r="J508" s="170">
        <v>10</v>
      </c>
      <c r="K508" s="170" t="s">
        <v>8</v>
      </c>
      <c r="L508" s="380">
        <v>19029</v>
      </c>
    </row>
    <row r="509" spans="1:12" ht="15" x14ac:dyDescent="0.25">
      <c r="A509">
        <f>COUNTIF($B$1:B509,'TABLA LM'!$D$6)</f>
        <v>5</v>
      </c>
      <c r="B509" s="170">
        <v>145687</v>
      </c>
      <c r="C509" s="170" t="s">
        <v>399</v>
      </c>
      <c r="D509" s="380">
        <v>19029</v>
      </c>
      <c r="E509" s="171"/>
      <c r="F509" s="443">
        <f>VLOOKUP($H509,LISTAS!$C$3:$D$37,2,0)</f>
        <v>3</v>
      </c>
      <c r="G509" s="170">
        <v>200833</v>
      </c>
      <c r="H509" s="170" t="s">
        <v>518</v>
      </c>
      <c r="I509" s="170" t="s">
        <v>27</v>
      </c>
      <c r="J509" s="170"/>
      <c r="K509" s="170" t="s">
        <v>8</v>
      </c>
      <c r="L509" s="380">
        <v>59</v>
      </c>
    </row>
    <row r="510" spans="1:12" ht="15" x14ac:dyDescent="0.25">
      <c r="A510">
        <f>COUNTIF($B$1:B510,'TABLA LM'!$D$6)</f>
        <v>5</v>
      </c>
      <c r="B510" s="170">
        <v>145687</v>
      </c>
      <c r="C510" s="170" t="s">
        <v>399</v>
      </c>
      <c r="D510" s="380">
        <v>19029</v>
      </c>
      <c r="E510" s="171"/>
      <c r="F510" s="443">
        <f>VLOOKUP($H510,LISTAS!$C$3:$D$37,2,0)</f>
        <v>4</v>
      </c>
      <c r="G510" s="170">
        <v>201454</v>
      </c>
      <c r="H510" s="170" t="s">
        <v>519</v>
      </c>
      <c r="I510" s="170" t="s">
        <v>46</v>
      </c>
      <c r="J510" s="170"/>
      <c r="K510" s="170" t="s">
        <v>8</v>
      </c>
      <c r="L510" s="380">
        <v>19409</v>
      </c>
    </row>
    <row r="511" spans="1:12" ht="15" x14ac:dyDescent="0.25">
      <c r="A511">
        <f>COUNTIF($B$1:B511,'TABLA LM'!$D$6)</f>
        <v>5</v>
      </c>
      <c r="B511" s="170">
        <v>145687</v>
      </c>
      <c r="C511" s="170" t="s">
        <v>399</v>
      </c>
      <c r="D511" s="380">
        <v>19029</v>
      </c>
      <c r="E511" s="171"/>
      <c r="F511" s="443">
        <f>VLOOKUP($H511,LISTAS!$C$3:$D$37,2,0)</f>
        <v>5</v>
      </c>
      <c r="G511" s="170">
        <v>203264</v>
      </c>
      <c r="H511" s="170" t="s">
        <v>520</v>
      </c>
      <c r="I511" s="170" t="s">
        <v>24</v>
      </c>
      <c r="J511" s="170"/>
      <c r="K511" s="170" t="s">
        <v>8</v>
      </c>
      <c r="L511" s="380">
        <v>19409</v>
      </c>
    </row>
    <row r="512" spans="1:12" ht="15" x14ac:dyDescent="0.25">
      <c r="A512">
        <f>COUNTIF($B$1:B512,'TABLA LM'!$D$6)</f>
        <v>5</v>
      </c>
      <c r="B512" s="170">
        <v>145687</v>
      </c>
      <c r="C512" s="170" t="s">
        <v>399</v>
      </c>
      <c r="D512" s="380">
        <v>19029</v>
      </c>
      <c r="E512" s="171"/>
      <c r="F512" s="443">
        <f>VLOOKUP($H512,LISTAS!$C$3:$D$37,2,0)</f>
        <v>6</v>
      </c>
      <c r="G512" s="170">
        <v>203265</v>
      </c>
      <c r="H512" s="170" t="s">
        <v>525</v>
      </c>
      <c r="I512" s="170" t="s">
        <v>23</v>
      </c>
      <c r="J512" s="170"/>
      <c r="K512" s="170" t="s">
        <v>8</v>
      </c>
      <c r="L512" s="380">
        <v>19409</v>
      </c>
    </row>
    <row r="513" spans="1:12" ht="15" x14ac:dyDescent="0.25">
      <c r="A513">
        <f>COUNTIF($B$1:B513,'TABLA LM'!$D$6)</f>
        <v>5</v>
      </c>
      <c r="B513" s="170">
        <v>145687</v>
      </c>
      <c r="C513" s="170" t="s">
        <v>399</v>
      </c>
      <c r="D513" s="380">
        <v>19029</v>
      </c>
      <c r="E513" s="171"/>
      <c r="F513" s="443">
        <f>VLOOKUP($H513,LISTAS!$C$3:$D$37,2,0)</f>
        <v>8</v>
      </c>
      <c r="G513" s="170">
        <v>214925</v>
      </c>
      <c r="H513" s="170" t="s">
        <v>522</v>
      </c>
      <c r="I513" s="170" t="s">
        <v>400</v>
      </c>
      <c r="J513" s="170"/>
      <c r="K513" s="170" t="s">
        <v>8</v>
      </c>
      <c r="L513" s="380">
        <v>19409</v>
      </c>
    </row>
    <row r="514" spans="1:12" ht="15" x14ac:dyDescent="0.25">
      <c r="A514">
        <f>COUNTIF($B$1:B514,'TABLA LM'!$D$6)</f>
        <v>5</v>
      </c>
      <c r="B514" s="170">
        <v>145687</v>
      </c>
      <c r="C514" s="170" t="s">
        <v>399</v>
      </c>
      <c r="D514" s="380">
        <v>19029</v>
      </c>
      <c r="E514" s="171"/>
      <c r="F514" s="443">
        <f>VLOOKUP($H514,LISTAS!$C$3:$D$37,2,0)</f>
        <v>7</v>
      </c>
      <c r="G514" s="170">
        <v>214927</v>
      </c>
      <c r="H514" s="170" t="s">
        <v>521</v>
      </c>
      <c r="I514" s="170" t="s">
        <v>401</v>
      </c>
      <c r="J514" s="170"/>
      <c r="K514" s="170" t="s">
        <v>8</v>
      </c>
      <c r="L514" s="380">
        <v>19409</v>
      </c>
    </row>
    <row r="515" spans="1:12" ht="15" x14ac:dyDescent="0.25">
      <c r="A515">
        <f>COUNTIF($B$1:B515,'TABLA LM'!$D$6)</f>
        <v>5</v>
      </c>
      <c r="B515" s="170">
        <v>145687</v>
      </c>
      <c r="C515" s="170" t="s">
        <v>399</v>
      </c>
      <c r="D515" s="380">
        <v>19029</v>
      </c>
      <c r="E515" s="171"/>
      <c r="F515" s="443">
        <f>VLOOKUP($H515,LISTAS!$C$3:$D$37,2,0)</f>
        <v>9</v>
      </c>
      <c r="G515" s="170">
        <v>212782</v>
      </c>
      <c r="H515" s="170" t="s">
        <v>528</v>
      </c>
      <c r="I515" s="170" t="s">
        <v>52</v>
      </c>
      <c r="J515" s="170"/>
      <c r="K515" s="170" t="s">
        <v>8</v>
      </c>
      <c r="L515" s="380">
        <v>19409</v>
      </c>
    </row>
    <row r="516" spans="1:12" ht="15" x14ac:dyDescent="0.25">
      <c r="A516">
        <f>COUNTIF($B$1:B516,'TABLA LM'!$D$6)</f>
        <v>5</v>
      </c>
      <c r="B516" s="172">
        <v>144743</v>
      </c>
      <c r="C516" s="172" t="s">
        <v>302</v>
      </c>
      <c r="D516" s="381">
        <v>15873</v>
      </c>
      <c r="E516" s="173"/>
      <c r="F516" s="443">
        <f>VLOOKUP($H516,LISTAS!$C$3:$D$37,2,0)</f>
        <v>1</v>
      </c>
      <c r="G516" s="172">
        <v>130387</v>
      </c>
      <c r="H516" s="172" t="s">
        <v>531</v>
      </c>
      <c r="I516" s="172" t="s">
        <v>45</v>
      </c>
      <c r="J516" s="172">
        <v>10</v>
      </c>
      <c r="K516" s="172" t="s">
        <v>21</v>
      </c>
      <c r="L516" s="381">
        <v>166.67</v>
      </c>
    </row>
    <row r="517" spans="1:12" ht="15" x14ac:dyDescent="0.25">
      <c r="A517">
        <f>COUNTIF($B$1:B517,'TABLA LM'!$D$6)</f>
        <v>5</v>
      </c>
      <c r="B517" s="172">
        <v>144743</v>
      </c>
      <c r="C517" s="172" t="s">
        <v>302</v>
      </c>
      <c r="D517" s="381">
        <v>15873</v>
      </c>
      <c r="E517" s="173"/>
      <c r="F517" s="443">
        <f>VLOOKUP($H517,LISTAS!$C$3:$D$37,2,0)</f>
        <v>2</v>
      </c>
      <c r="G517" s="172">
        <v>180226</v>
      </c>
      <c r="H517" s="172" t="s">
        <v>578</v>
      </c>
      <c r="I517" s="172" t="s">
        <v>303</v>
      </c>
      <c r="J517" s="172">
        <v>10</v>
      </c>
      <c r="K517" s="172" t="s">
        <v>8</v>
      </c>
      <c r="L517" s="381">
        <v>15873</v>
      </c>
    </row>
    <row r="518" spans="1:12" ht="15" x14ac:dyDescent="0.25">
      <c r="A518">
        <f>COUNTIF($B$1:B518,'TABLA LM'!$D$6)</f>
        <v>5</v>
      </c>
      <c r="B518" s="172">
        <v>144743</v>
      </c>
      <c r="C518" s="172" t="s">
        <v>302</v>
      </c>
      <c r="D518" s="381">
        <v>15873</v>
      </c>
      <c r="E518" s="173"/>
      <c r="F518" s="443">
        <f>VLOOKUP($H518,LISTAS!$C$3:$D$37,2,0)</f>
        <v>3</v>
      </c>
      <c r="G518" s="172">
        <v>200834</v>
      </c>
      <c r="H518" s="172" t="s">
        <v>518</v>
      </c>
      <c r="I518" s="172" t="s">
        <v>73</v>
      </c>
      <c r="J518" s="172"/>
      <c r="K518" s="172" t="s">
        <v>8</v>
      </c>
      <c r="L518" s="381">
        <v>49</v>
      </c>
    </row>
    <row r="519" spans="1:12" ht="15" x14ac:dyDescent="0.25">
      <c r="A519">
        <f>COUNTIF($B$1:B519,'TABLA LM'!$D$6)</f>
        <v>5</v>
      </c>
      <c r="B519" s="172">
        <v>144743</v>
      </c>
      <c r="C519" s="172" t="s">
        <v>302</v>
      </c>
      <c r="D519" s="381">
        <v>15873</v>
      </c>
      <c r="E519" s="173"/>
      <c r="F519" s="443">
        <f>VLOOKUP($H519,LISTAS!$C$3:$D$37,2,0)</f>
        <v>4</v>
      </c>
      <c r="G519" s="172">
        <v>201454</v>
      </c>
      <c r="H519" s="172" t="s">
        <v>519</v>
      </c>
      <c r="I519" s="172" t="s">
        <v>46</v>
      </c>
      <c r="J519" s="172"/>
      <c r="K519" s="172" t="s">
        <v>8</v>
      </c>
      <c r="L519" s="381">
        <v>16350</v>
      </c>
    </row>
    <row r="520" spans="1:12" ht="15" x14ac:dyDescent="0.25">
      <c r="A520">
        <f>COUNTIF($B$1:B520,'TABLA LM'!$D$6)</f>
        <v>5</v>
      </c>
      <c r="B520" s="172">
        <v>144743</v>
      </c>
      <c r="C520" s="172" t="s">
        <v>302</v>
      </c>
      <c r="D520" s="381">
        <v>15873</v>
      </c>
      <c r="E520" s="173"/>
      <c r="F520" s="443">
        <f>VLOOKUP($H520,LISTAS!$C$3:$D$37,2,0)</f>
        <v>5</v>
      </c>
      <c r="G520" s="172">
        <v>203264</v>
      </c>
      <c r="H520" s="172" t="s">
        <v>520</v>
      </c>
      <c r="I520" s="172" t="s">
        <v>24</v>
      </c>
      <c r="J520" s="172"/>
      <c r="K520" s="172" t="s">
        <v>8</v>
      </c>
      <c r="L520" s="381">
        <v>16350</v>
      </c>
    </row>
    <row r="521" spans="1:12" ht="15" x14ac:dyDescent="0.25">
      <c r="A521">
        <f>COUNTIF($B$1:B521,'TABLA LM'!$D$6)</f>
        <v>5</v>
      </c>
      <c r="B521" s="172">
        <v>144743</v>
      </c>
      <c r="C521" s="172" t="s">
        <v>302</v>
      </c>
      <c r="D521" s="381">
        <v>15873</v>
      </c>
      <c r="E521" s="173"/>
      <c r="F521" s="443">
        <f>VLOOKUP($H521,LISTAS!$C$3:$D$37,2,0)</f>
        <v>6</v>
      </c>
      <c r="G521" s="172">
        <v>203265</v>
      </c>
      <c r="H521" s="172" t="s">
        <v>525</v>
      </c>
      <c r="I521" s="172" t="s">
        <v>23</v>
      </c>
      <c r="J521" s="172"/>
      <c r="K521" s="172" t="s">
        <v>8</v>
      </c>
      <c r="L521" s="381">
        <v>16350</v>
      </c>
    </row>
    <row r="522" spans="1:12" ht="15" x14ac:dyDescent="0.25">
      <c r="A522">
        <f>COUNTIF($B$1:B522,'TABLA LM'!$D$6)</f>
        <v>5</v>
      </c>
      <c r="B522" s="172">
        <v>144743</v>
      </c>
      <c r="C522" s="172" t="s">
        <v>302</v>
      </c>
      <c r="D522" s="381">
        <v>15873</v>
      </c>
      <c r="E522" s="173"/>
      <c r="F522" s="443">
        <f>VLOOKUP($H522,LISTAS!$C$3:$D$37,2,0)</f>
        <v>7</v>
      </c>
      <c r="G522" s="172">
        <v>209826</v>
      </c>
      <c r="H522" s="172" t="s">
        <v>521</v>
      </c>
      <c r="I522" s="172" t="s">
        <v>304</v>
      </c>
      <c r="J522" s="172"/>
      <c r="K522" s="172" t="s">
        <v>8</v>
      </c>
      <c r="L522" s="381">
        <v>16191</v>
      </c>
    </row>
    <row r="523" spans="1:12" ht="15" x14ac:dyDescent="0.25">
      <c r="A523">
        <f>COUNTIF($B$1:B523,'TABLA LM'!$D$6)</f>
        <v>5</v>
      </c>
      <c r="B523" s="172">
        <v>144743</v>
      </c>
      <c r="C523" s="172" t="s">
        <v>302</v>
      </c>
      <c r="D523" s="381">
        <v>15873</v>
      </c>
      <c r="E523" s="173"/>
      <c r="F523" s="443">
        <f>VLOOKUP($H523,LISTAS!$C$3:$D$37,2,0)</f>
        <v>8</v>
      </c>
      <c r="G523" s="172">
        <v>209828</v>
      </c>
      <c r="H523" s="172" t="s">
        <v>522</v>
      </c>
      <c r="I523" s="172" t="s">
        <v>305</v>
      </c>
      <c r="J523" s="172"/>
      <c r="K523" s="172" t="s">
        <v>8</v>
      </c>
      <c r="L523" s="381">
        <v>16350</v>
      </c>
    </row>
    <row r="524" spans="1:12" ht="15" x14ac:dyDescent="0.25">
      <c r="A524">
        <f>COUNTIF($B$1:B524,'TABLA LM'!$D$6)</f>
        <v>5</v>
      </c>
      <c r="B524" s="172">
        <v>144743</v>
      </c>
      <c r="C524" s="172" t="s">
        <v>302</v>
      </c>
      <c r="D524" s="381">
        <v>15873</v>
      </c>
      <c r="E524" s="173"/>
      <c r="F524" s="443">
        <f>VLOOKUP($H524,LISTAS!$C$3:$D$37,2,0)</f>
        <v>9</v>
      </c>
      <c r="G524" s="172">
        <v>209829</v>
      </c>
      <c r="H524" s="172" t="s">
        <v>528</v>
      </c>
      <c r="I524" s="172" t="s">
        <v>306</v>
      </c>
      <c r="J524" s="172"/>
      <c r="K524" s="172" t="s">
        <v>8</v>
      </c>
      <c r="L524" s="381">
        <v>16191</v>
      </c>
    </row>
    <row r="525" spans="1:12" ht="15" x14ac:dyDescent="0.25">
      <c r="A525">
        <f>COUNTIF($B$1:B525,'TABLA LM'!$D$6)</f>
        <v>5</v>
      </c>
      <c r="B525" s="174" t="s">
        <v>510</v>
      </c>
      <c r="C525" s="175" t="s">
        <v>44</v>
      </c>
      <c r="D525" s="382">
        <v>19029</v>
      </c>
      <c r="E525" s="176"/>
      <c r="F525" s="443">
        <f>VLOOKUP($H525,LISTAS!$C$3:$D$37,2,0)</f>
        <v>1</v>
      </c>
      <c r="G525" s="175">
        <v>130387</v>
      </c>
      <c r="H525" s="175" t="s">
        <v>531</v>
      </c>
      <c r="I525" s="175" t="s">
        <v>45</v>
      </c>
      <c r="J525" s="175">
        <v>10</v>
      </c>
      <c r="K525" s="175" t="s">
        <v>21</v>
      </c>
      <c r="L525" s="382">
        <v>200</v>
      </c>
    </row>
    <row r="526" spans="1:12" ht="15" x14ac:dyDescent="0.25">
      <c r="A526">
        <f>COUNTIF($B$1:B526,'TABLA LM'!$D$6)</f>
        <v>5</v>
      </c>
      <c r="B526" s="174" t="s">
        <v>510</v>
      </c>
      <c r="C526" s="175" t="s">
        <v>44</v>
      </c>
      <c r="D526" s="382">
        <v>19029</v>
      </c>
      <c r="E526" s="176"/>
      <c r="F526" s="443">
        <f>VLOOKUP($H526,LISTAS!$C$3:$D$37,2,0)</f>
        <v>2</v>
      </c>
      <c r="G526" s="175">
        <v>181237</v>
      </c>
      <c r="H526" s="175" t="s">
        <v>584</v>
      </c>
      <c r="I526" s="175" t="s">
        <v>50</v>
      </c>
      <c r="J526" s="175">
        <v>10</v>
      </c>
      <c r="K526" s="175" t="s">
        <v>8</v>
      </c>
      <c r="L526" s="382">
        <v>19029</v>
      </c>
    </row>
    <row r="527" spans="1:12" ht="15" x14ac:dyDescent="0.25">
      <c r="A527">
        <f>COUNTIF($B$1:B527,'TABLA LM'!$D$6)</f>
        <v>5</v>
      </c>
      <c r="B527" s="174" t="s">
        <v>510</v>
      </c>
      <c r="C527" s="175" t="s">
        <v>44</v>
      </c>
      <c r="D527" s="382">
        <v>19029</v>
      </c>
      <c r="E527" s="176"/>
      <c r="F527" s="443">
        <f>VLOOKUP($H527,LISTAS!$C$3:$D$37,2,0)</f>
        <v>3</v>
      </c>
      <c r="G527" s="175">
        <v>200833</v>
      </c>
      <c r="H527" s="175" t="s">
        <v>518</v>
      </c>
      <c r="I527" s="175" t="s">
        <v>27</v>
      </c>
      <c r="J527" s="175"/>
      <c r="K527" s="175" t="s">
        <v>8</v>
      </c>
      <c r="L527" s="382">
        <v>59</v>
      </c>
    </row>
    <row r="528" spans="1:12" ht="15" x14ac:dyDescent="0.25">
      <c r="A528">
        <f>COUNTIF($B$1:B528,'TABLA LM'!$D$6)</f>
        <v>5</v>
      </c>
      <c r="B528" s="174" t="s">
        <v>510</v>
      </c>
      <c r="C528" s="175" t="s">
        <v>44</v>
      </c>
      <c r="D528" s="382">
        <v>19029</v>
      </c>
      <c r="E528" s="176"/>
      <c r="F528" s="443">
        <f>VLOOKUP($H528,LISTAS!$C$3:$D$37,2,0)</f>
        <v>4</v>
      </c>
      <c r="G528" s="175">
        <v>201454</v>
      </c>
      <c r="H528" s="175" t="s">
        <v>519</v>
      </c>
      <c r="I528" s="175" t="s">
        <v>46</v>
      </c>
      <c r="J528" s="175"/>
      <c r="K528" s="175" t="s">
        <v>8</v>
      </c>
      <c r="L528" s="382">
        <v>19601</v>
      </c>
    </row>
    <row r="529" spans="1:12" ht="15" x14ac:dyDescent="0.25">
      <c r="A529">
        <f>COUNTIF($B$1:B529,'TABLA LM'!$D$6)</f>
        <v>5</v>
      </c>
      <c r="B529" s="174" t="s">
        <v>510</v>
      </c>
      <c r="C529" s="175" t="s">
        <v>44</v>
      </c>
      <c r="D529" s="382">
        <v>19029</v>
      </c>
      <c r="E529" s="176"/>
      <c r="F529" s="443">
        <f>VLOOKUP($H529,LISTAS!$C$3:$D$37,2,0)</f>
        <v>5</v>
      </c>
      <c r="G529" s="175">
        <v>203264</v>
      </c>
      <c r="H529" s="175" t="s">
        <v>520</v>
      </c>
      <c r="I529" s="175" t="s">
        <v>24</v>
      </c>
      <c r="J529" s="175"/>
      <c r="K529" s="175" t="s">
        <v>8</v>
      </c>
      <c r="L529" s="382">
        <v>19601</v>
      </c>
    </row>
    <row r="530" spans="1:12" ht="15" x14ac:dyDescent="0.25">
      <c r="A530">
        <f>COUNTIF($B$1:B530,'TABLA LM'!$D$6)</f>
        <v>5</v>
      </c>
      <c r="B530" s="174" t="s">
        <v>510</v>
      </c>
      <c r="C530" s="175" t="s">
        <v>44</v>
      </c>
      <c r="D530" s="382">
        <v>19029</v>
      </c>
      <c r="E530" s="176"/>
      <c r="F530" s="443">
        <f>VLOOKUP($H530,LISTAS!$C$3:$D$37,2,0)</f>
        <v>6</v>
      </c>
      <c r="G530" s="175">
        <v>203265</v>
      </c>
      <c r="H530" s="175" t="s">
        <v>525</v>
      </c>
      <c r="I530" s="175" t="s">
        <v>23</v>
      </c>
      <c r="J530" s="175"/>
      <c r="K530" s="175" t="s">
        <v>8</v>
      </c>
      <c r="L530" s="382">
        <v>19601</v>
      </c>
    </row>
    <row r="531" spans="1:12" ht="15" x14ac:dyDescent="0.25">
      <c r="A531">
        <f>COUNTIF($B$1:B531,'TABLA LM'!$D$6)</f>
        <v>5</v>
      </c>
      <c r="B531" s="174" t="s">
        <v>510</v>
      </c>
      <c r="C531" s="175" t="s">
        <v>44</v>
      </c>
      <c r="D531" s="382">
        <v>19029</v>
      </c>
      <c r="E531" s="176"/>
      <c r="F531" s="443">
        <f>VLOOKUP($H531,LISTAS!$C$3:$D$37,2,0)</f>
        <v>7</v>
      </c>
      <c r="G531" s="175">
        <v>211881</v>
      </c>
      <c r="H531" s="175" t="s">
        <v>521</v>
      </c>
      <c r="I531" s="175" t="s">
        <v>53</v>
      </c>
      <c r="J531" s="175"/>
      <c r="K531" s="175" t="s">
        <v>8</v>
      </c>
      <c r="L531" s="382">
        <v>19410</v>
      </c>
    </row>
    <row r="532" spans="1:12" ht="15" x14ac:dyDescent="0.25">
      <c r="A532">
        <f>COUNTIF($B$1:B532,'TABLA LM'!$D$6)</f>
        <v>5</v>
      </c>
      <c r="B532" s="174" t="s">
        <v>510</v>
      </c>
      <c r="C532" s="175" t="s">
        <v>44</v>
      </c>
      <c r="D532" s="382">
        <v>19029</v>
      </c>
      <c r="E532" s="176"/>
      <c r="F532" s="443">
        <f>VLOOKUP($H532,LISTAS!$C$3:$D$37,2,0)</f>
        <v>8</v>
      </c>
      <c r="G532" s="175">
        <v>211882</v>
      </c>
      <c r="H532" s="175" t="s">
        <v>522</v>
      </c>
      <c r="I532" s="175" t="s">
        <v>51</v>
      </c>
      <c r="J532" s="175"/>
      <c r="K532" s="175" t="s">
        <v>8</v>
      </c>
      <c r="L532" s="382">
        <v>19601</v>
      </c>
    </row>
    <row r="533" spans="1:12" ht="15" x14ac:dyDescent="0.25">
      <c r="A533">
        <f>COUNTIF($B$1:B533,'TABLA LM'!$D$6)</f>
        <v>5</v>
      </c>
      <c r="B533" s="174" t="s">
        <v>510</v>
      </c>
      <c r="C533" s="175" t="s">
        <v>44</v>
      </c>
      <c r="D533" s="382">
        <v>19029</v>
      </c>
      <c r="E533" s="176"/>
      <c r="F533" s="443">
        <f>VLOOKUP($H533,LISTAS!$C$3:$D$37,2,0)</f>
        <v>9</v>
      </c>
      <c r="G533" s="175">
        <v>212782</v>
      </c>
      <c r="H533" s="175" t="s">
        <v>528</v>
      </c>
      <c r="I533" s="175" t="s">
        <v>52</v>
      </c>
      <c r="J533" s="175"/>
      <c r="K533" s="175" t="s">
        <v>8</v>
      </c>
      <c r="L533" s="382">
        <v>19410</v>
      </c>
    </row>
    <row r="534" spans="1:12" ht="15" x14ac:dyDescent="0.25">
      <c r="A534">
        <f>COUNTIF($B$1:B534,'TABLA LM'!$D$6)</f>
        <v>5</v>
      </c>
      <c r="B534" s="177" t="s">
        <v>511</v>
      </c>
      <c r="C534" s="178" t="s">
        <v>44</v>
      </c>
      <c r="D534" s="383">
        <v>15873</v>
      </c>
      <c r="E534" s="179"/>
      <c r="F534" s="443">
        <f>VLOOKUP($H534,LISTAS!$C$3:$D$37,2,0)</f>
        <v>1</v>
      </c>
      <c r="G534" s="178">
        <v>130387</v>
      </c>
      <c r="H534" s="178" t="s">
        <v>531</v>
      </c>
      <c r="I534" s="178" t="s">
        <v>45</v>
      </c>
      <c r="J534" s="178">
        <v>10</v>
      </c>
      <c r="K534" s="178" t="s">
        <v>21</v>
      </c>
      <c r="L534" s="383">
        <v>166.67</v>
      </c>
    </row>
    <row r="535" spans="1:12" ht="15" x14ac:dyDescent="0.25">
      <c r="A535">
        <f>COUNTIF($B$1:B535,'TABLA LM'!$D$6)</f>
        <v>5</v>
      </c>
      <c r="B535" s="177" t="s">
        <v>511</v>
      </c>
      <c r="C535" s="178" t="s">
        <v>44</v>
      </c>
      <c r="D535" s="383">
        <v>15873</v>
      </c>
      <c r="E535" s="179"/>
      <c r="F535" s="443">
        <f>VLOOKUP($H535,LISTAS!$C$3:$D$37,2,0)</f>
        <v>2</v>
      </c>
      <c r="G535" s="178">
        <v>181237</v>
      </c>
      <c r="H535" s="178" t="s">
        <v>584</v>
      </c>
      <c r="I535" s="178" t="s">
        <v>50</v>
      </c>
      <c r="J535" s="178">
        <v>10</v>
      </c>
      <c r="K535" s="178" t="s">
        <v>8</v>
      </c>
      <c r="L535" s="383">
        <v>15873</v>
      </c>
    </row>
    <row r="536" spans="1:12" ht="15" x14ac:dyDescent="0.25">
      <c r="A536">
        <f>COUNTIF($B$1:B536,'TABLA LM'!$D$6)</f>
        <v>5</v>
      </c>
      <c r="B536" s="177" t="s">
        <v>511</v>
      </c>
      <c r="C536" s="178" t="s">
        <v>44</v>
      </c>
      <c r="D536" s="383">
        <v>15873</v>
      </c>
      <c r="E536" s="179"/>
      <c r="F536" s="443">
        <f>VLOOKUP($H536,LISTAS!$C$3:$D$37,2,0)</f>
        <v>3</v>
      </c>
      <c r="G536" s="178">
        <v>200833</v>
      </c>
      <c r="H536" s="178" t="s">
        <v>518</v>
      </c>
      <c r="I536" s="178" t="s">
        <v>27</v>
      </c>
      <c r="J536" s="178"/>
      <c r="K536" s="178" t="s">
        <v>8</v>
      </c>
      <c r="L536" s="383">
        <v>46</v>
      </c>
    </row>
    <row r="537" spans="1:12" ht="15" x14ac:dyDescent="0.25">
      <c r="A537">
        <f>COUNTIF($B$1:B537,'TABLA LM'!$D$6)</f>
        <v>5</v>
      </c>
      <c r="B537" s="177" t="s">
        <v>511</v>
      </c>
      <c r="C537" s="178" t="s">
        <v>44</v>
      </c>
      <c r="D537" s="383">
        <v>15873</v>
      </c>
      <c r="E537" s="179"/>
      <c r="F537" s="443">
        <f>VLOOKUP($H537,LISTAS!$C$3:$D$37,2,0)</f>
        <v>4</v>
      </c>
      <c r="G537" s="178">
        <v>201454</v>
      </c>
      <c r="H537" s="178" t="s">
        <v>519</v>
      </c>
      <c r="I537" s="178" t="s">
        <v>46</v>
      </c>
      <c r="J537" s="178"/>
      <c r="K537" s="178" t="s">
        <v>8</v>
      </c>
      <c r="L537" s="383">
        <v>16350</v>
      </c>
    </row>
    <row r="538" spans="1:12" ht="15" x14ac:dyDescent="0.25">
      <c r="A538">
        <f>COUNTIF($B$1:B538,'TABLA LM'!$D$6)</f>
        <v>5</v>
      </c>
      <c r="B538" s="177" t="s">
        <v>511</v>
      </c>
      <c r="C538" s="178" t="s">
        <v>44</v>
      </c>
      <c r="D538" s="383">
        <v>15873</v>
      </c>
      <c r="E538" s="179"/>
      <c r="F538" s="443">
        <f>VLOOKUP($H538,LISTAS!$C$3:$D$37,2,0)</f>
        <v>5</v>
      </c>
      <c r="G538" s="178">
        <v>203264</v>
      </c>
      <c r="H538" s="178" t="s">
        <v>520</v>
      </c>
      <c r="I538" s="178" t="s">
        <v>24</v>
      </c>
      <c r="J538" s="178"/>
      <c r="K538" s="178" t="s">
        <v>8</v>
      </c>
      <c r="L538" s="383">
        <v>16350</v>
      </c>
    </row>
    <row r="539" spans="1:12" ht="15" x14ac:dyDescent="0.25">
      <c r="A539">
        <f>COUNTIF($B$1:B539,'TABLA LM'!$D$6)</f>
        <v>5</v>
      </c>
      <c r="B539" s="177" t="s">
        <v>511</v>
      </c>
      <c r="C539" s="178" t="s">
        <v>44</v>
      </c>
      <c r="D539" s="383">
        <v>15873</v>
      </c>
      <c r="E539" s="179"/>
      <c r="F539" s="443">
        <f>VLOOKUP($H539,LISTAS!$C$3:$D$37,2,0)</f>
        <v>6</v>
      </c>
      <c r="G539" s="178">
        <v>203265</v>
      </c>
      <c r="H539" s="178" t="s">
        <v>525</v>
      </c>
      <c r="I539" s="178" t="s">
        <v>23</v>
      </c>
      <c r="J539" s="178"/>
      <c r="K539" s="178" t="s">
        <v>8</v>
      </c>
      <c r="L539" s="383">
        <v>16350</v>
      </c>
    </row>
    <row r="540" spans="1:12" ht="15" x14ac:dyDescent="0.25">
      <c r="A540">
        <f>COUNTIF($B$1:B540,'TABLA LM'!$D$6)</f>
        <v>5</v>
      </c>
      <c r="B540" s="177" t="s">
        <v>511</v>
      </c>
      <c r="C540" s="178" t="s">
        <v>44</v>
      </c>
      <c r="D540" s="383">
        <v>15873</v>
      </c>
      <c r="E540" s="179"/>
      <c r="F540" s="443">
        <f>VLOOKUP($H540,LISTAS!$C$3:$D$37,2,0)</f>
        <v>7</v>
      </c>
      <c r="G540" s="178">
        <v>211879</v>
      </c>
      <c r="H540" s="178" t="s">
        <v>521</v>
      </c>
      <c r="I540" s="178" t="s">
        <v>49</v>
      </c>
      <c r="J540" s="178"/>
      <c r="K540" s="178" t="s">
        <v>8</v>
      </c>
      <c r="L540" s="383">
        <v>16191</v>
      </c>
    </row>
    <row r="541" spans="1:12" ht="15" x14ac:dyDescent="0.25">
      <c r="A541">
        <f>COUNTIF($B$1:B541,'TABLA LM'!$D$6)</f>
        <v>5</v>
      </c>
      <c r="B541" s="177" t="s">
        <v>511</v>
      </c>
      <c r="C541" s="178" t="s">
        <v>44</v>
      </c>
      <c r="D541" s="383">
        <v>15873</v>
      </c>
      <c r="E541" s="179"/>
      <c r="F541" s="443">
        <f>VLOOKUP($H541,LISTAS!$C$3:$D$37,2,0)</f>
        <v>8</v>
      </c>
      <c r="G541" s="178">
        <v>211880</v>
      </c>
      <c r="H541" s="178" t="s">
        <v>522</v>
      </c>
      <c r="I541" s="178" t="s">
        <v>47</v>
      </c>
      <c r="J541" s="178"/>
      <c r="K541" s="178" t="s">
        <v>8</v>
      </c>
      <c r="L541" s="383">
        <v>16350</v>
      </c>
    </row>
    <row r="542" spans="1:12" ht="15" x14ac:dyDescent="0.25">
      <c r="A542">
        <f>COUNTIF($B$1:B542,'TABLA LM'!$D$6)</f>
        <v>5</v>
      </c>
      <c r="B542" s="177" t="s">
        <v>511</v>
      </c>
      <c r="C542" s="178" t="s">
        <v>44</v>
      </c>
      <c r="D542" s="383">
        <v>15873</v>
      </c>
      <c r="E542" s="179"/>
      <c r="F542" s="443">
        <f>VLOOKUP($H542,LISTAS!$C$3:$D$37,2,0)</f>
        <v>9</v>
      </c>
      <c r="G542" s="178">
        <v>212781</v>
      </c>
      <c r="H542" s="178" t="s">
        <v>528</v>
      </c>
      <c r="I542" s="178" t="s">
        <v>48</v>
      </c>
      <c r="J542" s="178"/>
      <c r="K542" s="178" t="s">
        <v>8</v>
      </c>
      <c r="L542" s="383">
        <v>16191</v>
      </c>
    </row>
    <row r="543" spans="1:12" ht="15" x14ac:dyDescent="0.25">
      <c r="A543">
        <f>COUNTIF($B$1:B543,'TABLA LM'!$D$6)</f>
        <v>5</v>
      </c>
      <c r="B543" s="180">
        <v>143596</v>
      </c>
      <c r="C543" s="180" t="s">
        <v>225</v>
      </c>
      <c r="D543" s="384">
        <v>16667</v>
      </c>
      <c r="E543" s="181"/>
      <c r="F543" s="443">
        <f>VLOOKUP($H543,LISTAS!$C$3:$D$37,2,0)</f>
        <v>1</v>
      </c>
      <c r="G543" s="180">
        <v>130387</v>
      </c>
      <c r="H543" s="180" t="s">
        <v>531</v>
      </c>
      <c r="I543" s="180" t="s">
        <v>45</v>
      </c>
      <c r="J543" s="180">
        <v>10</v>
      </c>
      <c r="K543" s="180" t="s">
        <v>21</v>
      </c>
      <c r="L543" s="384">
        <v>166.67</v>
      </c>
    </row>
    <row r="544" spans="1:12" ht="15" x14ac:dyDescent="0.25">
      <c r="A544">
        <f>COUNTIF($B$1:B544,'TABLA LM'!$D$6)</f>
        <v>5</v>
      </c>
      <c r="B544" s="180">
        <v>143596</v>
      </c>
      <c r="C544" s="180" t="s">
        <v>225</v>
      </c>
      <c r="D544" s="384">
        <v>16667</v>
      </c>
      <c r="E544" s="181"/>
      <c r="F544" s="443">
        <f>VLOOKUP($H544,LISTAS!$C$3:$D$37,2,0)</f>
        <v>2</v>
      </c>
      <c r="G544" s="180">
        <v>181237</v>
      </c>
      <c r="H544" s="180" t="s">
        <v>584</v>
      </c>
      <c r="I544" s="180" t="s">
        <v>50</v>
      </c>
      <c r="J544" s="180">
        <v>10</v>
      </c>
      <c r="K544" s="180" t="s">
        <v>8</v>
      </c>
      <c r="L544" s="384">
        <v>16667</v>
      </c>
    </row>
    <row r="545" spans="1:12" ht="15" x14ac:dyDescent="0.25">
      <c r="A545">
        <f>COUNTIF($B$1:B545,'TABLA LM'!$D$6)</f>
        <v>5</v>
      </c>
      <c r="B545" s="180">
        <v>143596</v>
      </c>
      <c r="C545" s="180" t="s">
        <v>225</v>
      </c>
      <c r="D545" s="384">
        <v>16667</v>
      </c>
      <c r="E545" s="181"/>
      <c r="F545" s="443">
        <f>VLOOKUP($H545,LISTAS!$C$3:$D$37,2,0)</f>
        <v>3</v>
      </c>
      <c r="G545" s="180">
        <v>200834</v>
      </c>
      <c r="H545" s="180" t="s">
        <v>518</v>
      </c>
      <c r="I545" s="180" t="s">
        <v>73</v>
      </c>
      <c r="J545" s="180"/>
      <c r="K545" s="180" t="s">
        <v>8</v>
      </c>
      <c r="L545" s="384">
        <v>50</v>
      </c>
    </row>
    <row r="546" spans="1:12" ht="15" x14ac:dyDescent="0.25">
      <c r="A546">
        <f>COUNTIF($B$1:B546,'TABLA LM'!$D$6)</f>
        <v>5</v>
      </c>
      <c r="B546" s="180">
        <v>143596</v>
      </c>
      <c r="C546" s="180" t="s">
        <v>225</v>
      </c>
      <c r="D546" s="384">
        <v>16667</v>
      </c>
      <c r="E546" s="181"/>
      <c r="F546" s="443">
        <f>VLOOKUP($H546,LISTAS!$C$3:$D$37,2,0)</f>
        <v>4</v>
      </c>
      <c r="G546" s="180">
        <v>201454</v>
      </c>
      <c r="H546" s="180" t="s">
        <v>519</v>
      </c>
      <c r="I546" s="180" t="s">
        <v>46</v>
      </c>
      <c r="J546" s="180"/>
      <c r="K546" s="180" t="s">
        <v>8</v>
      </c>
      <c r="L546" s="384">
        <v>16667</v>
      </c>
    </row>
    <row r="547" spans="1:12" ht="15" x14ac:dyDescent="0.25">
      <c r="A547">
        <f>COUNTIF($B$1:B547,'TABLA LM'!$D$6)</f>
        <v>5</v>
      </c>
      <c r="B547" s="180">
        <v>143596</v>
      </c>
      <c r="C547" s="180" t="s">
        <v>225</v>
      </c>
      <c r="D547" s="384">
        <v>16667</v>
      </c>
      <c r="E547" s="181"/>
      <c r="F547" s="443">
        <f>VLOOKUP($H547,LISTAS!$C$3:$D$37,2,0)</f>
        <v>5</v>
      </c>
      <c r="G547" s="180">
        <v>203264</v>
      </c>
      <c r="H547" s="180" t="s">
        <v>520</v>
      </c>
      <c r="I547" s="180" t="s">
        <v>24</v>
      </c>
      <c r="J547" s="180"/>
      <c r="K547" s="180" t="s">
        <v>8</v>
      </c>
      <c r="L547" s="384">
        <v>16667</v>
      </c>
    </row>
    <row r="548" spans="1:12" ht="15" x14ac:dyDescent="0.25">
      <c r="A548">
        <f>COUNTIF($B$1:B548,'TABLA LM'!$D$6)</f>
        <v>5</v>
      </c>
      <c r="B548" s="180">
        <v>143596</v>
      </c>
      <c r="C548" s="180" t="s">
        <v>225</v>
      </c>
      <c r="D548" s="384">
        <v>16667</v>
      </c>
      <c r="E548" s="181"/>
      <c r="F548" s="443">
        <f>VLOOKUP($H548,LISTAS!$C$3:$D$37,2,0)</f>
        <v>6</v>
      </c>
      <c r="G548" s="180">
        <v>203265</v>
      </c>
      <c r="H548" s="180" t="s">
        <v>525</v>
      </c>
      <c r="I548" s="180" t="s">
        <v>23</v>
      </c>
      <c r="J548" s="180"/>
      <c r="K548" s="180" t="s">
        <v>8</v>
      </c>
      <c r="L548" s="384">
        <v>16667</v>
      </c>
    </row>
    <row r="549" spans="1:12" ht="15" x14ac:dyDescent="0.25">
      <c r="A549">
        <f>COUNTIF($B$1:B549,'TABLA LM'!$D$6)</f>
        <v>5</v>
      </c>
      <c r="B549" s="180">
        <v>143596</v>
      </c>
      <c r="C549" s="180" t="s">
        <v>225</v>
      </c>
      <c r="D549" s="384">
        <v>16667</v>
      </c>
      <c r="E549" s="181"/>
      <c r="F549" s="443">
        <f>VLOOKUP($H549,LISTAS!$C$3:$D$37,2,0)</f>
        <v>7</v>
      </c>
      <c r="G549" s="180">
        <v>212513</v>
      </c>
      <c r="H549" s="180" t="s">
        <v>521</v>
      </c>
      <c r="I549" s="180" t="s">
        <v>228</v>
      </c>
      <c r="J549" s="180"/>
      <c r="K549" s="180" t="s">
        <v>8</v>
      </c>
      <c r="L549" s="384">
        <v>16667</v>
      </c>
    </row>
    <row r="550" spans="1:12" ht="15" x14ac:dyDescent="0.25">
      <c r="A550">
        <f>COUNTIF($B$1:B550,'TABLA LM'!$D$6)</f>
        <v>5</v>
      </c>
      <c r="B550" s="180">
        <v>143596</v>
      </c>
      <c r="C550" s="180" t="s">
        <v>225</v>
      </c>
      <c r="D550" s="384">
        <v>16667</v>
      </c>
      <c r="E550" s="181"/>
      <c r="F550" s="443">
        <f>VLOOKUP($H550,LISTAS!$C$3:$D$37,2,0)</f>
        <v>8</v>
      </c>
      <c r="G550" s="180">
        <v>212514</v>
      </c>
      <c r="H550" s="180" t="s">
        <v>522</v>
      </c>
      <c r="I550" s="180" t="s">
        <v>226</v>
      </c>
      <c r="J550" s="180"/>
      <c r="K550" s="180" t="s">
        <v>8</v>
      </c>
      <c r="L550" s="384">
        <v>16667</v>
      </c>
    </row>
    <row r="551" spans="1:12" ht="15" x14ac:dyDescent="0.25">
      <c r="A551">
        <f>COUNTIF($B$1:B551,'TABLA LM'!$D$6)</f>
        <v>5</v>
      </c>
      <c r="B551" s="180">
        <v>143596</v>
      </c>
      <c r="C551" s="180" t="s">
        <v>225</v>
      </c>
      <c r="D551" s="384">
        <v>16667</v>
      </c>
      <c r="E551" s="181"/>
      <c r="F551" s="443">
        <f>VLOOKUP($H551,LISTAS!$C$3:$D$37,2,0)</f>
        <v>9</v>
      </c>
      <c r="G551" s="180">
        <v>212515</v>
      </c>
      <c r="H551" s="180" t="s">
        <v>528</v>
      </c>
      <c r="I551" s="180" t="s">
        <v>227</v>
      </c>
      <c r="J551" s="180"/>
      <c r="K551" s="180" t="s">
        <v>8</v>
      </c>
      <c r="L551" s="384">
        <v>16667</v>
      </c>
    </row>
    <row r="552" spans="1:12" ht="15" x14ac:dyDescent="0.25">
      <c r="A552">
        <f>COUNTIF($B$1:B552,'TABLA LM'!$D$6)</f>
        <v>5</v>
      </c>
      <c r="B552" s="182">
        <v>145076</v>
      </c>
      <c r="C552" s="182" t="s">
        <v>319</v>
      </c>
      <c r="D552" s="385">
        <v>5606</v>
      </c>
      <c r="E552" s="183"/>
      <c r="F552" s="443">
        <f>VLOOKUP($H552,LISTAS!$C$3:$D$37,2,0)</f>
        <v>1</v>
      </c>
      <c r="G552" s="182">
        <v>130467</v>
      </c>
      <c r="H552" s="276" t="s">
        <v>531</v>
      </c>
      <c r="I552" s="182" t="s">
        <v>91</v>
      </c>
      <c r="J552" s="182">
        <v>5</v>
      </c>
      <c r="K552" s="182" t="s">
        <v>21</v>
      </c>
      <c r="L552" s="385">
        <v>29.149000000000001</v>
      </c>
    </row>
    <row r="553" spans="1:12" ht="15" x14ac:dyDescent="0.25">
      <c r="A553">
        <f>COUNTIF($B$1:B553,'TABLA LM'!$D$6)</f>
        <v>5</v>
      </c>
      <c r="B553" s="182">
        <v>145076</v>
      </c>
      <c r="C553" s="182" t="s">
        <v>319</v>
      </c>
      <c r="D553" s="385">
        <v>5606</v>
      </c>
      <c r="E553" s="183"/>
      <c r="F553" s="443">
        <f>VLOOKUP($H553,LISTAS!$C$3:$D$37,2,0)</f>
        <v>2</v>
      </c>
      <c r="G553" s="182">
        <v>180242</v>
      </c>
      <c r="H553" s="182" t="s">
        <v>526</v>
      </c>
      <c r="I553" s="182" t="s">
        <v>555</v>
      </c>
      <c r="J553" s="182">
        <v>5</v>
      </c>
      <c r="K553" s="182" t="s">
        <v>8</v>
      </c>
      <c r="L553" s="385">
        <v>5606</v>
      </c>
    </row>
    <row r="554" spans="1:12" ht="15" x14ac:dyDescent="0.25">
      <c r="A554">
        <f>COUNTIF($B$1:B554,'TABLA LM'!$D$6)</f>
        <v>5</v>
      </c>
      <c r="B554" s="182">
        <v>145076</v>
      </c>
      <c r="C554" s="182" t="s">
        <v>319</v>
      </c>
      <c r="D554" s="385">
        <v>5606</v>
      </c>
      <c r="E554" s="183"/>
      <c r="F554" s="443">
        <f>VLOOKUP($H554,LISTAS!$C$3:$D$37,2,0)</f>
        <v>3</v>
      </c>
      <c r="G554" s="182">
        <v>200834</v>
      </c>
      <c r="H554" s="182" t="s">
        <v>518</v>
      </c>
      <c r="I554" s="182" t="s">
        <v>73</v>
      </c>
      <c r="J554" s="182"/>
      <c r="K554" s="182" t="s">
        <v>8</v>
      </c>
      <c r="L554" s="385">
        <v>14</v>
      </c>
    </row>
    <row r="555" spans="1:12" ht="15" x14ac:dyDescent="0.25">
      <c r="A555">
        <f>COUNTIF($B$1:B555,'TABLA LM'!$D$6)</f>
        <v>5</v>
      </c>
      <c r="B555" s="182">
        <v>145076</v>
      </c>
      <c r="C555" s="182" t="s">
        <v>319</v>
      </c>
      <c r="D555" s="385">
        <v>5606</v>
      </c>
      <c r="E555" s="183"/>
      <c r="F555" s="443">
        <f>VLOOKUP($H555,LISTAS!$C$3:$D$37,2,0)</f>
        <v>4</v>
      </c>
      <c r="G555" s="182">
        <v>201452</v>
      </c>
      <c r="H555" s="182" t="s">
        <v>519</v>
      </c>
      <c r="I555" s="182" t="s">
        <v>32</v>
      </c>
      <c r="J555" s="182"/>
      <c r="K555" s="182" t="s">
        <v>8</v>
      </c>
      <c r="L555" s="385">
        <v>5774</v>
      </c>
    </row>
    <row r="556" spans="1:12" ht="15" x14ac:dyDescent="0.25">
      <c r="A556">
        <f>COUNTIF($B$1:B556,'TABLA LM'!$D$6)</f>
        <v>5</v>
      </c>
      <c r="B556" s="182">
        <v>145076</v>
      </c>
      <c r="C556" s="182" t="s">
        <v>319</v>
      </c>
      <c r="D556" s="385">
        <v>5606</v>
      </c>
      <c r="E556" s="183"/>
      <c r="F556" s="443">
        <f>VLOOKUP($H556,LISTAS!$C$3:$D$37,2,0)</f>
        <v>5</v>
      </c>
      <c r="G556" s="182">
        <v>203264</v>
      </c>
      <c r="H556" s="182" t="s">
        <v>520</v>
      </c>
      <c r="I556" s="182" t="s">
        <v>24</v>
      </c>
      <c r="J556" s="182"/>
      <c r="K556" s="182" t="s">
        <v>8</v>
      </c>
      <c r="L556" s="385">
        <v>5774</v>
      </c>
    </row>
    <row r="557" spans="1:12" ht="15" x14ac:dyDescent="0.25">
      <c r="A557">
        <f>COUNTIF($B$1:B557,'TABLA LM'!$D$6)</f>
        <v>5</v>
      </c>
      <c r="B557" s="182">
        <v>145076</v>
      </c>
      <c r="C557" s="182" t="s">
        <v>319</v>
      </c>
      <c r="D557" s="385">
        <v>5606</v>
      </c>
      <c r="E557" s="183"/>
      <c r="F557" s="443">
        <f>VLOOKUP($H557,LISTAS!$C$3:$D$37,2,0)</f>
        <v>6</v>
      </c>
      <c r="G557" s="182">
        <v>203265</v>
      </c>
      <c r="H557" s="182" t="s">
        <v>525</v>
      </c>
      <c r="I557" s="182" t="s">
        <v>23</v>
      </c>
      <c r="J557" s="182"/>
      <c r="K557" s="182" t="s">
        <v>8</v>
      </c>
      <c r="L557" s="385">
        <v>5774</v>
      </c>
    </row>
    <row r="558" spans="1:12" ht="15" x14ac:dyDescent="0.25">
      <c r="A558">
        <f>COUNTIF($B$1:B558,'TABLA LM'!$D$6)</f>
        <v>5</v>
      </c>
      <c r="B558" s="182">
        <v>145076</v>
      </c>
      <c r="C558" s="182" t="s">
        <v>319</v>
      </c>
      <c r="D558" s="385">
        <v>5606</v>
      </c>
      <c r="E558" s="183"/>
      <c r="F558" s="443">
        <f>VLOOKUP($H558,LISTAS!$C$3:$D$37,2,0)</f>
        <v>7</v>
      </c>
      <c r="G558" s="182">
        <v>212833</v>
      </c>
      <c r="H558" s="182" t="s">
        <v>521</v>
      </c>
      <c r="I558" s="182" t="s">
        <v>321</v>
      </c>
      <c r="J558" s="182"/>
      <c r="K558" s="182" t="s">
        <v>8</v>
      </c>
      <c r="L558" s="385">
        <v>5718</v>
      </c>
    </row>
    <row r="559" spans="1:12" ht="15" x14ac:dyDescent="0.25">
      <c r="A559">
        <f>COUNTIF($B$1:B559,'TABLA LM'!$D$6)</f>
        <v>5</v>
      </c>
      <c r="B559" s="182">
        <v>145076</v>
      </c>
      <c r="C559" s="182" t="s">
        <v>319</v>
      </c>
      <c r="D559" s="385">
        <v>5606</v>
      </c>
      <c r="E559" s="183"/>
      <c r="F559" s="443">
        <f>VLOOKUP($H559,LISTAS!$C$3:$D$37,2,0)</f>
        <v>8</v>
      </c>
      <c r="G559" s="182">
        <v>212834</v>
      </c>
      <c r="H559" s="182" t="s">
        <v>522</v>
      </c>
      <c r="I559" s="182" t="s">
        <v>320</v>
      </c>
      <c r="J559" s="182"/>
      <c r="K559" s="182" t="s">
        <v>8</v>
      </c>
      <c r="L559" s="385">
        <v>5774</v>
      </c>
    </row>
    <row r="560" spans="1:12" ht="15" x14ac:dyDescent="0.25">
      <c r="A560">
        <f>COUNTIF($B$1:B560,'TABLA LM'!$D$6)</f>
        <v>5</v>
      </c>
      <c r="B560" s="184">
        <v>145688</v>
      </c>
      <c r="C560" s="184" t="s">
        <v>422</v>
      </c>
      <c r="D560" s="386">
        <v>19481</v>
      </c>
      <c r="E560" s="185"/>
      <c r="F560" s="443">
        <f>VLOOKUP($H560,LISTAS!$C$3:$D$37,2,0)</f>
        <v>1</v>
      </c>
      <c r="G560" s="184" t="s">
        <v>608</v>
      </c>
      <c r="H560" s="277" t="s">
        <v>531</v>
      </c>
      <c r="I560" s="184" t="s">
        <v>60</v>
      </c>
      <c r="J560" s="184">
        <v>15</v>
      </c>
      <c r="K560" s="184" t="s">
        <v>21</v>
      </c>
      <c r="L560" s="386">
        <v>300</v>
      </c>
    </row>
    <row r="561" spans="1:12" ht="15" x14ac:dyDescent="0.25">
      <c r="A561">
        <f>COUNTIF($B$1:B561,'TABLA LM'!$D$6)</f>
        <v>5</v>
      </c>
      <c r="B561" s="184">
        <v>145688</v>
      </c>
      <c r="C561" s="184" t="s">
        <v>422</v>
      </c>
      <c r="D561" s="386">
        <v>19481</v>
      </c>
      <c r="E561" s="185"/>
      <c r="F561" s="443">
        <f>VLOOKUP($H561,LISTAS!$C$3:$D$37,2,0)</f>
        <v>2</v>
      </c>
      <c r="G561" s="184">
        <v>181238</v>
      </c>
      <c r="H561" s="184" t="s">
        <v>585</v>
      </c>
      <c r="I561" s="184" t="s">
        <v>59</v>
      </c>
      <c r="J561" s="184">
        <v>15</v>
      </c>
      <c r="K561" s="184" t="s">
        <v>8</v>
      </c>
      <c r="L561" s="386">
        <v>19481</v>
      </c>
    </row>
    <row r="562" spans="1:12" ht="15" x14ac:dyDescent="0.25">
      <c r="A562">
        <f>COUNTIF($B$1:B562,'TABLA LM'!$D$6)</f>
        <v>5</v>
      </c>
      <c r="B562" s="184">
        <v>145688</v>
      </c>
      <c r="C562" s="184" t="s">
        <v>422</v>
      </c>
      <c r="D562" s="386">
        <v>19481</v>
      </c>
      <c r="E562" s="185"/>
      <c r="F562" s="443">
        <f>VLOOKUP($H562,LISTAS!$C$3:$D$37,2,0)</f>
        <v>3</v>
      </c>
      <c r="G562" s="184">
        <v>200855</v>
      </c>
      <c r="H562" s="184" t="s">
        <v>518</v>
      </c>
      <c r="I562" s="184" t="s">
        <v>58</v>
      </c>
      <c r="J562" s="184"/>
      <c r="K562" s="184" t="s">
        <v>8</v>
      </c>
      <c r="L562" s="386">
        <v>63</v>
      </c>
    </row>
    <row r="563" spans="1:12" ht="15" x14ac:dyDescent="0.25">
      <c r="A563">
        <f>COUNTIF($B$1:B563,'TABLA LM'!$D$6)</f>
        <v>5</v>
      </c>
      <c r="B563" s="184">
        <v>145688</v>
      </c>
      <c r="C563" s="184" t="s">
        <v>422</v>
      </c>
      <c r="D563" s="386">
        <v>19481</v>
      </c>
      <c r="E563" s="185"/>
      <c r="F563" s="443">
        <f>VLOOKUP($H563,LISTAS!$C$3:$D$37,2,0)</f>
        <v>4</v>
      </c>
      <c r="G563" s="184">
        <v>201456</v>
      </c>
      <c r="H563" s="184" t="s">
        <v>519</v>
      </c>
      <c r="I563" s="184" t="s">
        <v>22</v>
      </c>
      <c r="J563" s="184"/>
      <c r="K563" s="184" t="s">
        <v>8</v>
      </c>
      <c r="L563" s="386">
        <v>19870</v>
      </c>
    </row>
    <row r="564" spans="1:12" ht="15" x14ac:dyDescent="0.25">
      <c r="A564">
        <f>COUNTIF($B$1:B564,'TABLA LM'!$D$6)</f>
        <v>5</v>
      </c>
      <c r="B564" s="184">
        <v>145688</v>
      </c>
      <c r="C564" s="184" t="s">
        <v>422</v>
      </c>
      <c r="D564" s="386">
        <v>19481</v>
      </c>
      <c r="E564" s="185"/>
      <c r="F564" s="443">
        <f>VLOOKUP($H564,LISTAS!$C$3:$D$37,2,0)</f>
        <v>5</v>
      </c>
      <c r="G564" s="184">
        <v>203264</v>
      </c>
      <c r="H564" s="184" t="s">
        <v>520</v>
      </c>
      <c r="I564" s="184" t="s">
        <v>24</v>
      </c>
      <c r="J564" s="184"/>
      <c r="K564" s="184" t="s">
        <v>8</v>
      </c>
      <c r="L564" s="386">
        <v>19870</v>
      </c>
    </row>
    <row r="565" spans="1:12" ht="15" x14ac:dyDescent="0.25">
      <c r="A565">
        <f>COUNTIF($B$1:B565,'TABLA LM'!$D$6)</f>
        <v>5</v>
      </c>
      <c r="B565" s="184">
        <v>145688</v>
      </c>
      <c r="C565" s="184" t="s">
        <v>422</v>
      </c>
      <c r="D565" s="386">
        <v>19481</v>
      </c>
      <c r="E565" s="185"/>
      <c r="F565" s="443">
        <f>VLOOKUP($H565,LISTAS!$C$3:$D$37,2,0)</f>
        <v>6</v>
      </c>
      <c r="G565" s="184">
        <v>203265</v>
      </c>
      <c r="H565" s="184" t="s">
        <v>525</v>
      </c>
      <c r="I565" s="184" t="s">
        <v>23</v>
      </c>
      <c r="J565" s="184"/>
      <c r="K565" s="184" t="s">
        <v>8</v>
      </c>
      <c r="L565" s="386">
        <v>19870</v>
      </c>
    </row>
    <row r="566" spans="1:12" ht="15" x14ac:dyDescent="0.25">
      <c r="A566">
        <f>COUNTIF($B$1:B566,'TABLA LM'!$D$6)</f>
        <v>5</v>
      </c>
      <c r="B566" s="184">
        <v>145688</v>
      </c>
      <c r="C566" s="184" t="s">
        <v>422</v>
      </c>
      <c r="D566" s="386">
        <v>19481</v>
      </c>
      <c r="E566" s="185"/>
      <c r="F566" s="443">
        <f>VLOOKUP($H566,LISTAS!$C$3:$D$37,2,0)</f>
        <v>7</v>
      </c>
      <c r="G566" s="184">
        <v>214930</v>
      </c>
      <c r="H566" s="184" t="s">
        <v>521</v>
      </c>
      <c r="I566" s="184" t="s">
        <v>424</v>
      </c>
      <c r="J566" s="184"/>
      <c r="K566" s="184" t="s">
        <v>8</v>
      </c>
      <c r="L566" s="386">
        <v>19870</v>
      </c>
    </row>
    <row r="567" spans="1:12" ht="15" x14ac:dyDescent="0.25">
      <c r="A567">
        <f>COUNTIF($B$1:B567,'TABLA LM'!$D$6)</f>
        <v>5</v>
      </c>
      <c r="B567" s="184">
        <v>145688</v>
      </c>
      <c r="C567" s="184" t="s">
        <v>422</v>
      </c>
      <c r="D567" s="386">
        <v>19481</v>
      </c>
      <c r="E567" s="185"/>
      <c r="F567" s="443">
        <f>VLOOKUP($H567,LISTAS!$C$3:$D$37,2,0)</f>
        <v>8</v>
      </c>
      <c r="G567" s="184">
        <v>214928</v>
      </c>
      <c r="H567" s="184" t="s">
        <v>522</v>
      </c>
      <c r="I567" s="184" t="s">
        <v>423</v>
      </c>
      <c r="J567" s="184"/>
      <c r="K567" s="184" t="s">
        <v>8</v>
      </c>
      <c r="L567" s="386">
        <v>19870</v>
      </c>
    </row>
    <row r="568" spans="1:12" ht="15" x14ac:dyDescent="0.25">
      <c r="A568">
        <f>COUNTIF($B$1:B568,'TABLA LM'!$D$6)</f>
        <v>5</v>
      </c>
      <c r="B568" s="184">
        <v>145688</v>
      </c>
      <c r="C568" s="184" t="s">
        <v>422</v>
      </c>
      <c r="D568" s="386">
        <v>19481</v>
      </c>
      <c r="E568" s="185"/>
      <c r="F568" s="443">
        <f>VLOOKUP($H568,LISTAS!$C$3:$D$37,2,0)</f>
        <v>9</v>
      </c>
      <c r="G568" s="184">
        <v>212385</v>
      </c>
      <c r="H568" s="184" t="s">
        <v>528</v>
      </c>
      <c r="I568" s="184" t="s">
        <v>56</v>
      </c>
      <c r="J568" s="184"/>
      <c r="K568" s="184" t="s">
        <v>8</v>
      </c>
      <c r="L568" s="386">
        <v>19870</v>
      </c>
    </row>
    <row r="569" spans="1:12" ht="15" x14ac:dyDescent="0.25">
      <c r="A569">
        <f>COUNTIF($B$1:B569,'TABLA LM'!$D$6)</f>
        <v>5</v>
      </c>
      <c r="B569" s="186">
        <v>144729</v>
      </c>
      <c r="C569" s="186" t="s">
        <v>298</v>
      </c>
      <c r="D569" s="387">
        <v>6493</v>
      </c>
      <c r="E569" s="187"/>
      <c r="F569" s="443">
        <f>VLOOKUP($H569,LISTAS!$C$3:$D$37,2,0)</f>
        <v>1</v>
      </c>
      <c r="G569" s="186" t="s">
        <v>609</v>
      </c>
      <c r="H569" s="278" t="s">
        <v>531</v>
      </c>
      <c r="I569" s="186" t="s">
        <v>60</v>
      </c>
      <c r="J569" s="186">
        <v>15</v>
      </c>
      <c r="K569" s="186" t="s">
        <v>21</v>
      </c>
      <c r="L569" s="387">
        <v>99.99</v>
      </c>
    </row>
    <row r="570" spans="1:12" ht="15" x14ac:dyDescent="0.25">
      <c r="A570">
        <f>COUNTIF($B$1:B570,'TABLA LM'!$D$6)</f>
        <v>5</v>
      </c>
      <c r="B570" s="186">
        <v>144729</v>
      </c>
      <c r="C570" s="186" t="s">
        <v>298</v>
      </c>
      <c r="D570" s="387">
        <v>6493</v>
      </c>
      <c r="E570" s="187"/>
      <c r="F570" s="443">
        <f>VLOOKUP($H570,LISTAS!$C$3:$D$37,2,0)</f>
        <v>2</v>
      </c>
      <c r="G570" s="186">
        <v>180227</v>
      </c>
      <c r="H570" s="186" t="s">
        <v>526</v>
      </c>
      <c r="I570" s="186" t="s">
        <v>556</v>
      </c>
      <c r="J570" s="186">
        <v>15</v>
      </c>
      <c r="K570" s="186" t="s">
        <v>8</v>
      </c>
      <c r="L570" s="387">
        <v>6493</v>
      </c>
    </row>
    <row r="571" spans="1:12" ht="15" x14ac:dyDescent="0.25">
      <c r="A571">
        <f>COUNTIF($B$1:B571,'TABLA LM'!$D$6)</f>
        <v>5</v>
      </c>
      <c r="B571" s="186">
        <v>144729</v>
      </c>
      <c r="C571" s="186" t="s">
        <v>298</v>
      </c>
      <c r="D571" s="387">
        <v>6493</v>
      </c>
      <c r="E571" s="187"/>
      <c r="F571" s="443">
        <f>VLOOKUP($H571,LISTAS!$C$3:$D$37,2,0)</f>
        <v>3</v>
      </c>
      <c r="G571" s="186">
        <v>200856</v>
      </c>
      <c r="H571" s="186" t="s">
        <v>518</v>
      </c>
      <c r="I571" s="186" t="s">
        <v>58</v>
      </c>
      <c r="J571" s="186"/>
      <c r="K571" s="186" t="s">
        <v>8</v>
      </c>
      <c r="L571" s="387">
        <v>24</v>
      </c>
    </row>
    <row r="572" spans="1:12" ht="15" x14ac:dyDescent="0.25">
      <c r="A572">
        <f>COUNTIF($B$1:B572,'TABLA LM'!$D$6)</f>
        <v>5</v>
      </c>
      <c r="B572" s="186">
        <v>144729</v>
      </c>
      <c r="C572" s="186" t="s">
        <v>298</v>
      </c>
      <c r="D572" s="387">
        <v>6493</v>
      </c>
      <c r="E572" s="187"/>
      <c r="F572" s="443">
        <f>VLOOKUP($H572,LISTAS!$C$3:$D$37,2,0)</f>
        <v>4</v>
      </c>
      <c r="G572" s="186">
        <v>201456</v>
      </c>
      <c r="H572" s="186" t="s">
        <v>519</v>
      </c>
      <c r="I572" s="186" t="s">
        <v>22</v>
      </c>
      <c r="J572" s="186"/>
      <c r="K572" s="186" t="s">
        <v>8</v>
      </c>
      <c r="L572" s="387">
        <v>6493</v>
      </c>
    </row>
    <row r="573" spans="1:12" ht="15" x14ac:dyDescent="0.25">
      <c r="A573">
        <f>COUNTIF($B$1:B573,'TABLA LM'!$D$6)</f>
        <v>5</v>
      </c>
      <c r="B573" s="186">
        <v>144729</v>
      </c>
      <c r="C573" s="186" t="s">
        <v>298</v>
      </c>
      <c r="D573" s="387">
        <v>6493</v>
      </c>
      <c r="E573" s="187"/>
      <c r="F573" s="443">
        <f>VLOOKUP($H573,LISTAS!$C$3:$D$37,2,0)</f>
        <v>5</v>
      </c>
      <c r="G573" s="186">
        <v>203264</v>
      </c>
      <c r="H573" s="186" t="s">
        <v>520</v>
      </c>
      <c r="I573" s="186" t="s">
        <v>24</v>
      </c>
      <c r="J573" s="186"/>
      <c r="K573" s="186" t="s">
        <v>8</v>
      </c>
      <c r="L573" s="387">
        <v>6525</v>
      </c>
    </row>
    <row r="574" spans="1:12" ht="15" x14ac:dyDescent="0.25">
      <c r="A574">
        <f>COUNTIF($B$1:B574,'TABLA LM'!$D$6)</f>
        <v>5</v>
      </c>
      <c r="B574" s="186">
        <v>144729</v>
      </c>
      <c r="C574" s="186" t="s">
        <v>298</v>
      </c>
      <c r="D574" s="387">
        <v>6493</v>
      </c>
      <c r="E574" s="187"/>
      <c r="F574" s="443">
        <f>VLOOKUP($H574,LISTAS!$C$3:$D$37,2,0)</f>
        <v>6</v>
      </c>
      <c r="G574" s="186">
        <v>203265</v>
      </c>
      <c r="H574" s="186" t="s">
        <v>525</v>
      </c>
      <c r="I574" s="186" t="s">
        <v>23</v>
      </c>
      <c r="J574" s="186"/>
      <c r="K574" s="186" t="s">
        <v>8</v>
      </c>
      <c r="L574" s="387">
        <v>6525</v>
      </c>
    </row>
    <row r="575" spans="1:12" ht="15" x14ac:dyDescent="0.25">
      <c r="A575">
        <f>COUNTIF($B$1:B575,'TABLA LM'!$D$6)</f>
        <v>5</v>
      </c>
      <c r="B575" s="186">
        <v>144729</v>
      </c>
      <c r="C575" s="186" t="s">
        <v>298</v>
      </c>
      <c r="D575" s="387">
        <v>6493</v>
      </c>
      <c r="E575" s="187"/>
      <c r="F575" s="443">
        <f>VLOOKUP($H575,LISTAS!$C$3:$D$37,2,0)</f>
        <v>7</v>
      </c>
      <c r="G575" s="186">
        <v>209757</v>
      </c>
      <c r="H575" s="186" t="s">
        <v>521</v>
      </c>
      <c r="I575" s="186" t="s">
        <v>300</v>
      </c>
      <c r="J575" s="186"/>
      <c r="K575" s="186" t="s">
        <v>8</v>
      </c>
      <c r="L575" s="387">
        <v>6622</v>
      </c>
    </row>
    <row r="576" spans="1:12" ht="15" x14ac:dyDescent="0.25">
      <c r="A576">
        <f>COUNTIF($B$1:B576,'TABLA LM'!$D$6)</f>
        <v>5</v>
      </c>
      <c r="B576" s="186">
        <v>144729</v>
      </c>
      <c r="C576" s="186" t="s">
        <v>298</v>
      </c>
      <c r="D576" s="387">
        <v>6493</v>
      </c>
      <c r="E576" s="187"/>
      <c r="F576" s="443">
        <f>VLOOKUP($H576,LISTAS!$C$3:$D$37,2,0)</f>
        <v>8</v>
      </c>
      <c r="G576" s="186">
        <v>209758</v>
      </c>
      <c r="H576" s="186" t="s">
        <v>522</v>
      </c>
      <c r="I576" s="186" t="s">
        <v>299</v>
      </c>
      <c r="J576" s="186"/>
      <c r="K576" s="186" t="s">
        <v>8</v>
      </c>
      <c r="L576" s="387">
        <v>6687</v>
      </c>
    </row>
    <row r="577" spans="1:12" ht="15" x14ac:dyDescent="0.25">
      <c r="A577">
        <f>COUNTIF($B$1:B577,'TABLA LM'!$D$6)</f>
        <v>5</v>
      </c>
      <c r="B577" s="186">
        <v>144729</v>
      </c>
      <c r="C577" s="186" t="s">
        <v>298</v>
      </c>
      <c r="D577" s="387">
        <v>6493</v>
      </c>
      <c r="E577" s="187"/>
      <c r="F577" s="443">
        <f>VLOOKUP($H577,LISTAS!$C$3:$D$37,2,0)</f>
        <v>9</v>
      </c>
      <c r="G577" s="186">
        <v>209759</v>
      </c>
      <c r="H577" s="186" t="s">
        <v>528</v>
      </c>
      <c r="I577" s="186" t="s">
        <v>301</v>
      </c>
      <c r="J577" s="186"/>
      <c r="K577" s="186" t="s">
        <v>8</v>
      </c>
      <c r="L577" s="387">
        <v>6687</v>
      </c>
    </row>
    <row r="578" spans="1:12" ht="15" x14ac:dyDescent="0.25">
      <c r="A578">
        <f>COUNTIF($B$1:B578,'TABLA LM'!$D$6)</f>
        <v>5</v>
      </c>
      <c r="B578" s="188" t="s">
        <v>512</v>
      </c>
      <c r="C578" s="189" t="s">
        <v>54</v>
      </c>
      <c r="D578" s="388">
        <v>19481</v>
      </c>
      <c r="E578" s="190"/>
      <c r="F578" s="443">
        <f>VLOOKUP($H578,LISTAS!$C$3:$D$37,2,0)</f>
        <v>1</v>
      </c>
      <c r="G578" s="189" t="s">
        <v>608</v>
      </c>
      <c r="H578" s="279" t="s">
        <v>531</v>
      </c>
      <c r="I578" s="189" t="s">
        <v>60</v>
      </c>
      <c r="J578" s="189">
        <v>15</v>
      </c>
      <c r="K578" s="189" t="s">
        <v>21</v>
      </c>
      <c r="L578" s="388">
        <v>300</v>
      </c>
    </row>
    <row r="579" spans="1:12" ht="15" x14ac:dyDescent="0.25">
      <c r="A579">
        <f>COUNTIF($B$1:B579,'TABLA LM'!$D$6)</f>
        <v>5</v>
      </c>
      <c r="B579" s="188" t="s">
        <v>512</v>
      </c>
      <c r="C579" s="189" t="s">
        <v>54</v>
      </c>
      <c r="D579" s="388">
        <v>19481</v>
      </c>
      <c r="E579" s="190"/>
      <c r="F579" s="443">
        <f>VLOOKUP($H579,LISTAS!$C$3:$D$37,2,0)</f>
        <v>2</v>
      </c>
      <c r="G579" s="189">
        <v>181238</v>
      </c>
      <c r="H579" s="189" t="s">
        <v>585</v>
      </c>
      <c r="I579" s="189" t="s">
        <v>59</v>
      </c>
      <c r="J579" s="189">
        <v>15</v>
      </c>
      <c r="K579" s="189" t="s">
        <v>8</v>
      </c>
      <c r="L579" s="388">
        <v>19481</v>
      </c>
    </row>
    <row r="580" spans="1:12" ht="15" x14ac:dyDescent="0.25">
      <c r="A580">
        <f>COUNTIF($B$1:B580,'TABLA LM'!$D$6)</f>
        <v>5</v>
      </c>
      <c r="B580" s="188" t="s">
        <v>512</v>
      </c>
      <c r="C580" s="189" t="s">
        <v>54</v>
      </c>
      <c r="D580" s="388">
        <v>19481</v>
      </c>
      <c r="E580" s="190"/>
      <c r="F580" s="443">
        <f>VLOOKUP($H580,LISTAS!$C$3:$D$37,2,0)</f>
        <v>3</v>
      </c>
      <c r="G580" s="189">
        <v>200855</v>
      </c>
      <c r="H580" s="189" t="s">
        <v>518</v>
      </c>
      <c r="I580" s="189" t="s">
        <v>58</v>
      </c>
      <c r="J580" s="189"/>
      <c r="K580" s="189" t="s">
        <v>8</v>
      </c>
      <c r="L580" s="388">
        <v>66</v>
      </c>
    </row>
    <row r="581" spans="1:12" ht="15" x14ac:dyDescent="0.25">
      <c r="A581">
        <f>COUNTIF($B$1:B581,'TABLA LM'!$D$6)</f>
        <v>5</v>
      </c>
      <c r="B581" s="188" t="s">
        <v>512</v>
      </c>
      <c r="C581" s="189" t="s">
        <v>54</v>
      </c>
      <c r="D581" s="388">
        <v>19481</v>
      </c>
      <c r="E581" s="190"/>
      <c r="F581" s="443">
        <f>VLOOKUP($H581,LISTAS!$C$3:$D$37,2,0)</f>
        <v>4</v>
      </c>
      <c r="G581" s="189">
        <v>201456</v>
      </c>
      <c r="H581" s="189" t="s">
        <v>519</v>
      </c>
      <c r="I581" s="189" t="s">
        <v>22</v>
      </c>
      <c r="J581" s="189"/>
      <c r="K581" s="189" t="s">
        <v>8</v>
      </c>
      <c r="L581" s="388">
        <v>20065</v>
      </c>
    </row>
    <row r="582" spans="1:12" ht="15" x14ac:dyDescent="0.25">
      <c r="A582">
        <f>COUNTIF($B$1:B582,'TABLA LM'!$D$6)</f>
        <v>5</v>
      </c>
      <c r="B582" s="188" t="s">
        <v>512</v>
      </c>
      <c r="C582" s="189" t="s">
        <v>54</v>
      </c>
      <c r="D582" s="388">
        <v>19481</v>
      </c>
      <c r="E582" s="190"/>
      <c r="F582" s="443">
        <f>VLOOKUP($H582,LISTAS!$C$3:$D$37,2,0)</f>
        <v>5</v>
      </c>
      <c r="G582" s="189">
        <v>203264</v>
      </c>
      <c r="H582" s="189" t="s">
        <v>520</v>
      </c>
      <c r="I582" s="189" t="s">
        <v>24</v>
      </c>
      <c r="J582" s="189"/>
      <c r="K582" s="189" t="s">
        <v>8</v>
      </c>
      <c r="L582" s="388">
        <v>20065</v>
      </c>
    </row>
    <row r="583" spans="1:12" ht="15" x14ac:dyDescent="0.25">
      <c r="A583">
        <f>COUNTIF($B$1:B583,'TABLA LM'!$D$6)</f>
        <v>5</v>
      </c>
      <c r="B583" s="188" t="s">
        <v>512</v>
      </c>
      <c r="C583" s="189" t="s">
        <v>54</v>
      </c>
      <c r="D583" s="388">
        <v>19481</v>
      </c>
      <c r="E583" s="190"/>
      <c r="F583" s="443">
        <f>VLOOKUP($H583,LISTAS!$C$3:$D$37,2,0)</f>
        <v>6</v>
      </c>
      <c r="G583" s="189">
        <v>203265</v>
      </c>
      <c r="H583" s="189" t="s">
        <v>525</v>
      </c>
      <c r="I583" s="189" t="s">
        <v>23</v>
      </c>
      <c r="J583" s="189"/>
      <c r="K583" s="189" t="s">
        <v>8</v>
      </c>
      <c r="L583" s="388">
        <v>20065</v>
      </c>
    </row>
    <row r="584" spans="1:12" ht="15" x14ac:dyDescent="0.25">
      <c r="A584">
        <f>COUNTIF($B$1:B584,'TABLA LM'!$D$6)</f>
        <v>5</v>
      </c>
      <c r="B584" s="188" t="s">
        <v>512</v>
      </c>
      <c r="C584" s="189" t="s">
        <v>54</v>
      </c>
      <c r="D584" s="388">
        <v>19481</v>
      </c>
      <c r="E584" s="190"/>
      <c r="F584" s="443">
        <f>VLOOKUP($H584,LISTAS!$C$3:$D$37,2,0)</f>
        <v>7</v>
      </c>
      <c r="G584" s="189">
        <v>211888</v>
      </c>
      <c r="H584" s="189" t="s">
        <v>521</v>
      </c>
      <c r="I584" s="189" t="s">
        <v>57</v>
      </c>
      <c r="J584" s="189"/>
      <c r="K584" s="189" t="s">
        <v>8</v>
      </c>
      <c r="L584" s="388">
        <v>19870</v>
      </c>
    </row>
    <row r="585" spans="1:12" ht="15" x14ac:dyDescent="0.25">
      <c r="A585">
        <f>COUNTIF($B$1:B585,'TABLA LM'!$D$6)</f>
        <v>5</v>
      </c>
      <c r="B585" s="188" t="s">
        <v>512</v>
      </c>
      <c r="C585" s="189" t="s">
        <v>54</v>
      </c>
      <c r="D585" s="388">
        <v>19481</v>
      </c>
      <c r="E585" s="190"/>
      <c r="F585" s="443">
        <f>VLOOKUP($H585,LISTAS!$C$3:$D$37,2,0)</f>
        <v>8</v>
      </c>
      <c r="G585" s="189">
        <v>211889</v>
      </c>
      <c r="H585" s="189" t="s">
        <v>522</v>
      </c>
      <c r="I585" s="189" t="s">
        <v>55</v>
      </c>
      <c r="J585" s="189"/>
      <c r="K585" s="189" t="s">
        <v>8</v>
      </c>
      <c r="L585" s="388">
        <v>20065</v>
      </c>
    </row>
    <row r="586" spans="1:12" ht="15" x14ac:dyDescent="0.25">
      <c r="A586">
        <f>COUNTIF($B$1:B586,'TABLA LM'!$D$6)</f>
        <v>5</v>
      </c>
      <c r="B586" s="188" t="s">
        <v>512</v>
      </c>
      <c r="C586" s="189" t="s">
        <v>54</v>
      </c>
      <c r="D586" s="388">
        <v>19481</v>
      </c>
      <c r="E586" s="190"/>
      <c r="F586" s="443">
        <f>VLOOKUP($H586,LISTAS!$C$3:$D$37,2,0)</f>
        <v>9</v>
      </c>
      <c r="G586" s="189">
        <v>212385</v>
      </c>
      <c r="H586" s="189" t="s">
        <v>528</v>
      </c>
      <c r="I586" s="189" t="s">
        <v>56</v>
      </c>
      <c r="J586" s="189"/>
      <c r="K586" s="189" t="s">
        <v>8</v>
      </c>
      <c r="L586" s="388">
        <v>19870</v>
      </c>
    </row>
    <row r="587" spans="1:12" ht="15" x14ac:dyDescent="0.25">
      <c r="A587">
        <f>COUNTIF($B$1:B587,'TABLA LM'!$D$6)</f>
        <v>5</v>
      </c>
      <c r="B587" s="191" t="s">
        <v>513</v>
      </c>
      <c r="C587" s="192" t="s">
        <v>54</v>
      </c>
      <c r="D587" s="389">
        <v>14117</v>
      </c>
      <c r="E587" s="193"/>
      <c r="F587" s="443">
        <f>VLOOKUP($H587,LISTAS!$C$3:$D$37,2,0)</f>
        <v>1</v>
      </c>
      <c r="G587" s="192" t="s">
        <v>609</v>
      </c>
      <c r="H587" s="280" t="s">
        <v>531</v>
      </c>
      <c r="I587" s="192" t="s">
        <v>60</v>
      </c>
      <c r="J587" s="192">
        <v>15</v>
      </c>
      <c r="K587" s="192" t="s">
        <v>21</v>
      </c>
      <c r="L587" s="389">
        <v>220</v>
      </c>
    </row>
    <row r="588" spans="1:12" ht="15" x14ac:dyDescent="0.25">
      <c r="A588">
        <f>COUNTIF($B$1:B588,'TABLA LM'!$D$6)</f>
        <v>5</v>
      </c>
      <c r="B588" s="191" t="s">
        <v>513</v>
      </c>
      <c r="C588" s="192" t="s">
        <v>54</v>
      </c>
      <c r="D588" s="389">
        <v>14117</v>
      </c>
      <c r="E588" s="193"/>
      <c r="F588" s="443">
        <f>VLOOKUP($H588,LISTAS!$C$3:$D$37,2,0)</f>
        <v>2</v>
      </c>
      <c r="G588" s="192">
        <v>181238</v>
      </c>
      <c r="H588" s="192" t="s">
        <v>585</v>
      </c>
      <c r="I588" s="192" t="s">
        <v>59</v>
      </c>
      <c r="J588" s="192">
        <v>15</v>
      </c>
      <c r="K588" s="192" t="s">
        <v>8</v>
      </c>
      <c r="L588" s="389">
        <v>14117</v>
      </c>
    </row>
    <row r="589" spans="1:12" ht="15" x14ac:dyDescent="0.25">
      <c r="A589">
        <f>COUNTIF($B$1:B589,'TABLA LM'!$D$6)</f>
        <v>5</v>
      </c>
      <c r="B589" s="191" t="s">
        <v>513</v>
      </c>
      <c r="C589" s="192" t="s">
        <v>54</v>
      </c>
      <c r="D589" s="389">
        <v>14117</v>
      </c>
      <c r="E589" s="193"/>
      <c r="F589" s="443">
        <f>VLOOKUP($H589,LISTAS!$C$3:$D$37,2,0)</f>
        <v>3</v>
      </c>
      <c r="G589" s="192">
        <v>200855</v>
      </c>
      <c r="H589" s="192" t="s">
        <v>518</v>
      </c>
      <c r="I589" s="192" t="s">
        <v>58</v>
      </c>
      <c r="J589" s="192"/>
      <c r="K589" s="192" t="s">
        <v>8</v>
      </c>
      <c r="L589" s="389">
        <v>49</v>
      </c>
    </row>
    <row r="590" spans="1:12" ht="15" x14ac:dyDescent="0.25">
      <c r="A590">
        <f>COUNTIF($B$1:B590,'TABLA LM'!$D$6)</f>
        <v>5</v>
      </c>
      <c r="B590" s="191" t="s">
        <v>513</v>
      </c>
      <c r="C590" s="192" t="s">
        <v>54</v>
      </c>
      <c r="D590" s="389">
        <v>14117</v>
      </c>
      <c r="E590" s="193"/>
      <c r="F590" s="443">
        <f>VLOOKUP($H590,LISTAS!$C$3:$D$37,2,0)</f>
        <v>4</v>
      </c>
      <c r="G590" s="192">
        <v>201456</v>
      </c>
      <c r="H590" s="192" t="s">
        <v>519</v>
      </c>
      <c r="I590" s="192" t="s">
        <v>22</v>
      </c>
      <c r="J590" s="192"/>
      <c r="K590" s="192" t="s">
        <v>8</v>
      </c>
      <c r="L590" s="389">
        <v>14540</v>
      </c>
    </row>
    <row r="591" spans="1:12" ht="15" x14ac:dyDescent="0.25">
      <c r="A591">
        <f>COUNTIF($B$1:B591,'TABLA LM'!$D$6)</f>
        <v>5</v>
      </c>
      <c r="B591" s="191" t="s">
        <v>513</v>
      </c>
      <c r="C591" s="192" t="s">
        <v>54</v>
      </c>
      <c r="D591" s="389">
        <v>14117</v>
      </c>
      <c r="E591" s="193"/>
      <c r="F591" s="443">
        <f>VLOOKUP($H591,LISTAS!$C$3:$D$37,2,0)</f>
        <v>5</v>
      </c>
      <c r="G591" s="192">
        <v>203264</v>
      </c>
      <c r="H591" s="192" t="s">
        <v>520</v>
      </c>
      <c r="I591" s="192" t="s">
        <v>24</v>
      </c>
      <c r="J591" s="192"/>
      <c r="K591" s="192" t="s">
        <v>8</v>
      </c>
      <c r="L591" s="389">
        <v>14540</v>
      </c>
    </row>
    <row r="592" spans="1:12" ht="15" x14ac:dyDescent="0.25">
      <c r="A592">
        <f>COUNTIF($B$1:B592,'TABLA LM'!$D$6)</f>
        <v>5</v>
      </c>
      <c r="B592" s="191" t="s">
        <v>513</v>
      </c>
      <c r="C592" s="192" t="s">
        <v>54</v>
      </c>
      <c r="D592" s="389">
        <v>14117</v>
      </c>
      <c r="E592" s="193"/>
      <c r="F592" s="443">
        <f>VLOOKUP($H592,LISTAS!$C$3:$D$37,2,0)</f>
        <v>6</v>
      </c>
      <c r="G592" s="192">
        <v>203265</v>
      </c>
      <c r="H592" s="192" t="s">
        <v>525</v>
      </c>
      <c r="I592" s="192" t="s">
        <v>23</v>
      </c>
      <c r="J592" s="192"/>
      <c r="K592" s="192" t="s">
        <v>8</v>
      </c>
      <c r="L592" s="389">
        <v>14540</v>
      </c>
    </row>
    <row r="593" spans="1:12" ht="15" x14ac:dyDescent="0.25">
      <c r="A593">
        <f>COUNTIF($B$1:B593,'TABLA LM'!$D$6)</f>
        <v>5</v>
      </c>
      <c r="B593" s="191" t="s">
        <v>513</v>
      </c>
      <c r="C593" s="192" t="s">
        <v>54</v>
      </c>
      <c r="D593" s="389">
        <v>14117</v>
      </c>
      <c r="E593" s="193"/>
      <c r="F593" s="443">
        <f>VLOOKUP($H593,LISTAS!$C$3:$D$37,2,0)</f>
        <v>7</v>
      </c>
      <c r="G593" s="192">
        <v>211890</v>
      </c>
      <c r="H593" s="192" t="s">
        <v>521</v>
      </c>
      <c r="I593" s="192" t="s">
        <v>63</v>
      </c>
      <c r="J593" s="192"/>
      <c r="K593" s="192" t="s">
        <v>8</v>
      </c>
      <c r="L593" s="389">
        <v>14540</v>
      </c>
    </row>
    <row r="594" spans="1:12" ht="15" x14ac:dyDescent="0.25">
      <c r="A594">
        <f>COUNTIF($B$1:B594,'TABLA LM'!$D$6)</f>
        <v>5</v>
      </c>
      <c r="B594" s="191" t="s">
        <v>513</v>
      </c>
      <c r="C594" s="192" t="s">
        <v>54</v>
      </c>
      <c r="D594" s="389">
        <v>14117</v>
      </c>
      <c r="E594" s="193"/>
      <c r="F594" s="443">
        <f>VLOOKUP($H594,LISTAS!$C$3:$D$37,2,0)</f>
        <v>8</v>
      </c>
      <c r="G594" s="192">
        <v>211891</v>
      </c>
      <c r="H594" s="192" t="s">
        <v>522</v>
      </c>
      <c r="I594" s="192" t="s">
        <v>61</v>
      </c>
      <c r="J594" s="192"/>
      <c r="K594" s="192" t="s">
        <v>8</v>
      </c>
      <c r="L594" s="389">
        <v>14399</v>
      </c>
    </row>
    <row r="595" spans="1:12" ht="15" x14ac:dyDescent="0.25">
      <c r="A595">
        <f>COUNTIF($B$1:B595,'TABLA LM'!$D$6)</f>
        <v>5</v>
      </c>
      <c r="B595" s="191" t="s">
        <v>513</v>
      </c>
      <c r="C595" s="192" t="s">
        <v>54</v>
      </c>
      <c r="D595" s="389">
        <v>14117</v>
      </c>
      <c r="E595" s="193"/>
      <c r="F595" s="443">
        <f>VLOOKUP($H595,LISTAS!$C$3:$D$37,2,0)</f>
        <v>9</v>
      </c>
      <c r="G595" s="192">
        <v>212386</v>
      </c>
      <c r="H595" s="192" t="s">
        <v>528</v>
      </c>
      <c r="I595" s="192" t="s">
        <v>62</v>
      </c>
      <c r="J595" s="192"/>
      <c r="K595" s="192" t="s">
        <v>8</v>
      </c>
      <c r="L595" s="389">
        <v>14540</v>
      </c>
    </row>
    <row r="596" spans="1:12" ht="15" x14ac:dyDescent="0.25">
      <c r="A596">
        <f>COUNTIF($B$1:B596,'TABLA LM'!$D$6)</f>
        <v>5</v>
      </c>
      <c r="B596" s="194">
        <v>145689</v>
      </c>
      <c r="C596" s="194" t="s">
        <v>433</v>
      </c>
      <c r="D596" s="390">
        <v>14117</v>
      </c>
      <c r="E596" s="195"/>
      <c r="F596" s="443">
        <f>VLOOKUP($H596,LISTAS!$C$3:$D$37,2,0)</f>
        <v>1</v>
      </c>
      <c r="G596" s="194" t="s">
        <v>609</v>
      </c>
      <c r="H596" s="281" t="s">
        <v>531</v>
      </c>
      <c r="I596" s="194" t="s">
        <v>60</v>
      </c>
      <c r="J596" s="194">
        <v>15</v>
      </c>
      <c r="K596" s="194" t="s">
        <v>21</v>
      </c>
      <c r="L596" s="390">
        <v>220</v>
      </c>
    </row>
    <row r="597" spans="1:12" ht="15" x14ac:dyDescent="0.25">
      <c r="A597">
        <f>COUNTIF($B$1:B597,'TABLA LM'!$D$6)</f>
        <v>5</v>
      </c>
      <c r="B597" s="194">
        <v>145689</v>
      </c>
      <c r="C597" s="194" t="s">
        <v>433</v>
      </c>
      <c r="D597" s="390">
        <v>14117</v>
      </c>
      <c r="E597" s="195"/>
      <c r="F597" s="443">
        <f>VLOOKUP($H597,LISTAS!$C$3:$D$37,2,0)</f>
        <v>2</v>
      </c>
      <c r="G597" s="194">
        <v>181238</v>
      </c>
      <c r="H597" s="194" t="s">
        <v>585</v>
      </c>
      <c r="I597" s="194" t="s">
        <v>59</v>
      </c>
      <c r="J597" s="194">
        <v>15</v>
      </c>
      <c r="K597" s="194" t="s">
        <v>8</v>
      </c>
      <c r="L597" s="390">
        <v>14117</v>
      </c>
    </row>
    <row r="598" spans="1:12" ht="15" x14ac:dyDescent="0.25">
      <c r="A598">
        <f>COUNTIF($B$1:B598,'TABLA LM'!$D$6)</f>
        <v>5</v>
      </c>
      <c r="B598" s="194">
        <v>145689</v>
      </c>
      <c r="C598" s="194" t="s">
        <v>433</v>
      </c>
      <c r="D598" s="390">
        <v>14117</v>
      </c>
      <c r="E598" s="195"/>
      <c r="F598" s="443">
        <f>VLOOKUP($H598,LISTAS!$C$3:$D$37,2,0)</f>
        <v>3</v>
      </c>
      <c r="G598" s="194">
        <v>200855</v>
      </c>
      <c r="H598" s="194" t="s">
        <v>518</v>
      </c>
      <c r="I598" s="194" t="s">
        <v>58</v>
      </c>
      <c r="J598" s="194"/>
      <c r="K598" s="194" t="s">
        <v>8</v>
      </c>
      <c r="L598" s="390">
        <v>49</v>
      </c>
    </row>
    <row r="599" spans="1:12" ht="15" x14ac:dyDescent="0.25">
      <c r="A599">
        <f>COUNTIF($B$1:B599,'TABLA LM'!$D$6)</f>
        <v>5</v>
      </c>
      <c r="B599" s="194">
        <v>145689</v>
      </c>
      <c r="C599" s="194" t="s">
        <v>433</v>
      </c>
      <c r="D599" s="390">
        <v>14117</v>
      </c>
      <c r="E599" s="195"/>
      <c r="F599" s="443">
        <f>VLOOKUP($H599,LISTAS!$C$3:$D$37,2,0)</f>
        <v>4</v>
      </c>
      <c r="G599" s="194">
        <v>201456</v>
      </c>
      <c r="H599" s="194" t="s">
        <v>519</v>
      </c>
      <c r="I599" s="194" t="s">
        <v>22</v>
      </c>
      <c r="J599" s="194"/>
      <c r="K599" s="194" t="s">
        <v>8</v>
      </c>
      <c r="L599" s="390">
        <v>14540</v>
      </c>
    </row>
    <row r="600" spans="1:12" ht="15" x14ac:dyDescent="0.25">
      <c r="A600">
        <f>COUNTIF($B$1:B600,'TABLA LM'!$D$6)</f>
        <v>5</v>
      </c>
      <c r="B600" s="194">
        <v>145689</v>
      </c>
      <c r="C600" s="194" t="s">
        <v>433</v>
      </c>
      <c r="D600" s="390">
        <v>14117</v>
      </c>
      <c r="E600" s="195"/>
      <c r="F600" s="443">
        <f>VLOOKUP($H600,LISTAS!$C$3:$D$37,2,0)</f>
        <v>5</v>
      </c>
      <c r="G600" s="194">
        <v>203264</v>
      </c>
      <c r="H600" s="194" t="s">
        <v>520</v>
      </c>
      <c r="I600" s="194" t="s">
        <v>24</v>
      </c>
      <c r="J600" s="194"/>
      <c r="K600" s="194" t="s">
        <v>8</v>
      </c>
      <c r="L600" s="390">
        <v>14540</v>
      </c>
    </row>
    <row r="601" spans="1:12" ht="15" x14ac:dyDescent="0.25">
      <c r="A601">
        <f>COUNTIF($B$1:B601,'TABLA LM'!$D$6)</f>
        <v>5</v>
      </c>
      <c r="B601" s="194">
        <v>145689</v>
      </c>
      <c r="C601" s="194" t="s">
        <v>433</v>
      </c>
      <c r="D601" s="390">
        <v>14117</v>
      </c>
      <c r="E601" s="195"/>
      <c r="F601" s="443">
        <f>VLOOKUP($H601,LISTAS!$C$3:$D$37,2,0)</f>
        <v>6</v>
      </c>
      <c r="G601" s="194">
        <v>203265</v>
      </c>
      <c r="H601" s="194" t="s">
        <v>525</v>
      </c>
      <c r="I601" s="194" t="s">
        <v>23</v>
      </c>
      <c r="J601" s="194"/>
      <c r="K601" s="194" t="s">
        <v>8</v>
      </c>
      <c r="L601" s="390">
        <v>14540</v>
      </c>
    </row>
    <row r="602" spans="1:12" ht="15" x14ac:dyDescent="0.25">
      <c r="A602">
        <f>COUNTIF($B$1:B602,'TABLA LM'!$D$6)</f>
        <v>5</v>
      </c>
      <c r="B602" s="194">
        <v>145689</v>
      </c>
      <c r="C602" s="194" t="s">
        <v>433</v>
      </c>
      <c r="D602" s="390">
        <v>14117</v>
      </c>
      <c r="E602" s="195"/>
      <c r="F602" s="443">
        <f>VLOOKUP($H602,LISTAS!$C$3:$D$37,2,0)</f>
        <v>9</v>
      </c>
      <c r="G602" s="194">
        <v>212386</v>
      </c>
      <c r="H602" s="194" t="s">
        <v>528</v>
      </c>
      <c r="I602" s="194" t="s">
        <v>62</v>
      </c>
      <c r="J602" s="194"/>
      <c r="K602" s="194" t="s">
        <v>8</v>
      </c>
      <c r="L602" s="390">
        <v>14540</v>
      </c>
    </row>
    <row r="603" spans="1:12" ht="15" x14ac:dyDescent="0.25">
      <c r="A603">
        <f>COUNTIF($B$1:B603,'TABLA LM'!$D$6)</f>
        <v>5</v>
      </c>
      <c r="B603" s="194">
        <v>145689</v>
      </c>
      <c r="C603" s="194" t="s">
        <v>433</v>
      </c>
      <c r="D603" s="390">
        <v>14117</v>
      </c>
      <c r="E603" s="195"/>
      <c r="F603" s="443">
        <f>VLOOKUP($H603,LISTAS!$C$3:$D$37,2,0)</f>
        <v>8</v>
      </c>
      <c r="G603" s="194">
        <v>214931</v>
      </c>
      <c r="H603" s="194" t="s">
        <v>522</v>
      </c>
      <c r="I603" s="194" t="s">
        <v>434</v>
      </c>
      <c r="J603" s="194"/>
      <c r="K603" s="194" t="s">
        <v>8</v>
      </c>
      <c r="L603" s="390">
        <v>14399</v>
      </c>
    </row>
    <row r="604" spans="1:12" ht="15" x14ac:dyDescent="0.25">
      <c r="A604">
        <f>COUNTIF($B$1:B604,'TABLA LM'!$D$6)</f>
        <v>5</v>
      </c>
      <c r="B604" s="194">
        <v>145689</v>
      </c>
      <c r="C604" s="194" t="s">
        <v>433</v>
      </c>
      <c r="D604" s="390">
        <v>14117</v>
      </c>
      <c r="E604" s="195"/>
      <c r="F604" s="443">
        <f>VLOOKUP($H604,LISTAS!$C$3:$D$37,2,0)</f>
        <v>7</v>
      </c>
      <c r="G604" s="194">
        <v>214933</v>
      </c>
      <c r="H604" s="194" t="s">
        <v>521</v>
      </c>
      <c r="I604" s="194" t="s">
        <v>435</v>
      </c>
      <c r="J604" s="194"/>
      <c r="K604" s="194" t="s">
        <v>8</v>
      </c>
      <c r="L604" s="390">
        <v>14540</v>
      </c>
    </row>
    <row r="605" spans="1:12" ht="15" x14ac:dyDescent="0.25">
      <c r="A605">
        <f>COUNTIF($B$1:B605,'TABLA LM'!$D$6)</f>
        <v>5</v>
      </c>
      <c r="B605" s="196">
        <v>143555</v>
      </c>
      <c r="C605" s="196" t="s">
        <v>214</v>
      </c>
      <c r="D605" s="391">
        <v>6666</v>
      </c>
      <c r="E605" s="197"/>
      <c r="F605" s="443">
        <f>VLOOKUP($H605,LISTAS!$C$3:$D$37,2,0)</f>
        <v>1</v>
      </c>
      <c r="G605" s="196" t="s">
        <v>609</v>
      </c>
      <c r="H605" s="282" t="s">
        <v>531</v>
      </c>
      <c r="I605" s="196" t="s">
        <v>60</v>
      </c>
      <c r="J605" s="196">
        <v>15</v>
      </c>
      <c r="K605" s="196" t="s">
        <v>21</v>
      </c>
      <c r="L605" s="391">
        <v>99.99</v>
      </c>
    </row>
    <row r="606" spans="1:12" ht="15" x14ac:dyDescent="0.25">
      <c r="A606">
        <f>COUNTIF($B$1:B606,'TABLA LM'!$D$6)</f>
        <v>5</v>
      </c>
      <c r="B606" s="196">
        <v>143555</v>
      </c>
      <c r="C606" s="196" t="s">
        <v>214</v>
      </c>
      <c r="D606" s="391">
        <v>6666</v>
      </c>
      <c r="E606" s="197"/>
      <c r="F606" s="443">
        <f>VLOOKUP($H606,LISTAS!$C$3:$D$37,2,0)</f>
        <v>2</v>
      </c>
      <c r="G606" s="196">
        <v>181238</v>
      </c>
      <c r="H606" s="196" t="s">
        <v>585</v>
      </c>
      <c r="I606" s="196" t="s">
        <v>59</v>
      </c>
      <c r="J606" s="196">
        <v>15</v>
      </c>
      <c r="K606" s="196" t="s">
        <v>8</v>
      </c>
      <c r="L606" s="391">
        <v>6666</v>
      </c>
    </row>
    <row r="607" spans="1:12" ht="15" x14ac:dyDescent="0.25">
      <c r="A607">
        <f>COUNTIF($B$1:B607,'TABLA LM'!$D$6)</f>
        <v>5</v>
      </c>
      <c r="B607" s="196">
        <v>143555</v>
      </c>
      <c r="C607" s="196" t="s">
        <v>214</v>
      </c>
      <c r="D607" s="391">
        <v>6666</v>
      </c>
      <c r="E607" s="197"/>
      <c r="F607" s="443">
        <f>VLOOKUP($H607,LISTAS!$C$3:$D$37,2,0)</f>
        <v>3</v>
      </c>
      <c r="G607" s="196">
        <v>200833</v>
      </c>
      <c r="H607" s="196" t="s">
        <v>518</v>
      </c>
      <c r="I607" s="196" t="s">
        <v>27</v>
      </c>
      <c r="J607" s="196"/>
      <c r="K607" s="196" t="s">
        <v>8</v>
      </c>
      <c r="L607" s="391">
        <v>21</v>
      </c>
    </row>
    <row r="608" spans="1:12" ht="15" x14ac:dyDescent="0.25">
      <c r="A608">
        <f>COUNTIF($B$1:B608,'TABLA LM'!$D$6)</f>
        <v>5</v>
      </c>
      <c r="B608" s="196">
        <v>143555</v>
      </c>
      <c r="C608" s="196" t="s">
        <v>214</v>
      </c>
      <c r="D608" s="391">
        <v>6666</v>
      </c>
      <c r="E608" s="197"/>
      <c r="F608" s="443">
        <f>VLOOKUP($H608,LISTAS!$C$3:$D$37,2,0)</f>
        <v>4</v>
      </c>
      <c r="G608" s="196">
        <v>201456</v>
      </c>
      <c r="H608" s="196" t="s">
        <v>519</v>
      </c>
      <c r="I608" s="196" t="s">
        <v>22</v>
      </c>
      <c r="J608" s="196"/>
      <c r="K608" s="196" t="s">
        <v>8</v>
      </c>
      <c r="L608" s="391">
        <v>6799</v>
      </c>
    </row>
    <row r="609" spans="1:12" ht="15" x14ac:dyDescent="0.25">
      <c r="A609">
        <f>COUNTIF($B$1:B609,'TABLA LM'!$D$6)</f>
        <v>5</v>
      </c>
      <c r="B609" s="196">
        <v>143555</v>
      </c>
      <c r="C609" s="196" t="s">
        <v>214</v>
      </c>
      <c r="D609" s="391">
        <v>6666</v>
      </c>
      <c r="E609" s="197"/>
      <c r="F609" s="443">
        <f>VLOOKUP($H609,LISTAS!$C$3:$D$37,2,0)</f>
        <v>5</v>
      </c>
      <c r="G609" s="196">
        <v>203264</v>
      </c>
      <c r="H609" s="196" t="s">
        <v>520</v>
      </c>
      <c r="I609" s="196" t="s">
        <v>24</v>
      </c>
      <c r="J609" s="196"/>
      <c r="K609" s="196" t="s">
        <v>8</v>
      </c>
      <c r="L609" s="391">
        <v>6666</v>
      </c>
    </row>
    <row r="610" spans="1:12" ht="15" x14ac:dyDescent="0.25">
      <c r="A610">
        <f>COUNTIF($B$1:B610,'TABLA LM'!$D$6)</f>
        <v>5</v>
      </c>
      <c r="B610" s="196">
        <v>143555</v>
      </c>
      <c r="C610" s="196" t="s">
        <v>214</v>
      </c>
      <c r="D610" s="391">
        <v>6666</v>
      </c>
      <c r="E610" s="197"/>
      <c r="F610" s="443">
        <f>VLOOKUP($H610,LISTAS!$C$3:$D$37,2,0)</f>
        <v>6</v>
      </c>
      <c r="G610" s="196">
        <v>203265</v>
      </c>
      <c r="H610" s="196" t="s">
        <v>525</v>
      </c>
      <c r="I610" s="196" t="s">
        <v>23</v>
      </c>
      <c r="J610" s="196"/>
      <c r="K610" s="196" t="s">
        <v>8</v>
      </c>
      <c r="L610" s="391">
        <v>6666</v>
      </c>
    </row>
    <row r="611" spans="1:12" ht="15" x14ac:dyDescent="0.25">
      <c r="A611">
        <f>COUNTIF($B$1:B611,'TABLA LM'!$D$6)</f>
        <v>5</v>
      </c>
      <c r="B611" s="196">
        <v>143555</v>
      </c>
      <c r="C611" s="196" t="s">
        <v>214</v>
      </c>
      <c r="D611" s="391">
        <v>6666</v>
      </c>
      <c r="E611" s="197"/>
      <c r="F611" s="443">
        <f>VLOOKUP($H611,LISTAS!$C$3:$D$37,2,0)</f>
        <v>7</v>
      </c>
      <c r="G611" s="196">
        <v>212510</v>
      </c>
      <c r="H611" s="196" t="s">
        <v>521</v>
      </c>
      <c r="I611" s="196" t="s">
        <v>217</v>
      </c>
      <c r="J611" s="196"/>
      <c r="K611" s="196" t="s">
        <v>8</v>
      </c>
      <c r="L611" s="391">
        <v>6799</v>
      </c>
    </row>
    <row r="612" spans="1:12" ht="15" x14ac:dyDescent="0.25">
      <c r="A612">
        <f>COUNTIF($B$1:B612,'TABLA LM'!$D$6)</f>
        <v>5</v>
      </c>
      <c r="B612" s="196">
        <v>143555</v>
      </c>
      <c r="C612" s="196" t="s">
        <v>214</v>
      </c>
      <c r="D612" s="391">
        <v>6666</v>
      </c>
      <c r="E612" s="197"/>
      <c r="F612" s="443">
        <f>VLOOKUP($H612,LISTAS!$C$3:$D$37,2,0)</f>
        <v>8</v>
      </c>
      <c r="G612" s="196">
        <v>212511</v>
      </c>
      <c r="H612" s="196" t="s">
        <v>522</v>
      </c>
      <c r="I612" s="196" t="s">
        <v>215</v>
      </c>
      <c r="J612" s="196"/>
      <c r="K612" s="196" t="s">
        <v>8</v>
      </c>
      <c r="L612" s="391">
        <v>6799</v>
      </c>
    </row>
    <row r="613" spans="1:12" ht="15" x14ac:dyDescent="0.25">
      <c r="A613">
        <f>COUNTIF($B$1:B613,'TABLA LM'!$D$6)</f>
        <v>5</v>
      </c>
      <c r="B613" s="196">
        <v>143555</v>
      </c>
      <c r="C613" s="196" t="s">
        <v>214</v>
      </c>
      <c r="D613" s="391">
        <v>6666</v>
      </c>
      <c r="E613" s="197"/>
      <c r="F613" s="443">
        <f>VLOOKUP($H613,LISTAS!$C$3:$D$37,2,0)</f>
        <v>9</v>
      </c>
      <c r="G613" s="196">
        <v>212512</v>
      </c>
      <c r="H613" s="196" t="s">
        <v>528</v>
      </c>
      <c r="I613" s="196" t="s">
        <v>216</v>
      </c>
      <c r="J613" s="196"/>
      <c r="K613" s="196" t="s">
        <v>8</v>
      </c>
      <c r="L613" s="391">
        <v>6799</v>
      </c>
    </row>
    <row r="614" spans="1:12" ht="15" x14ac:dyDescent="0.25">
      <c r="A614">
        <f>COUNTIF($B$1:B614,'TABLA LM'!$D$6)</f>
        <v>5</v>
      </c>
      <c r="B614" s="198">
        <v>143077</v>
      </c>
      <c r="C614" s="198" t="s">
        <v>254</v>
      </c>
      <c r="D614" s="392">
        <v>6666</v>
      </c>
      <c r="E614" s="199"/>
      <c r="F614" s="443">
        <f>VLOOKUP($H614,LISTAS!$C$3:$D$37,2,0)</f>
        <v>1</v>
      </c>
      <c r="G614" s="198" t="s">
        <v>609</v>
      </c>
      <c r="H614" s="283" t="s">
        <v>531</v>
      </c>
      <c r="I614" s="198" t="s">
        <v>60</v>
      </c>
      <c r="J614" s="198">
        <v>15</v>
      </c>
      <c r="K614" s="198" t="s">
        <v>21</v>
      </c>
      <c r="L614" s="392">
        <v>99.99</v>
      </c>
    </row>
    <row r="615" spans="1:12" ht="15" x14ac:dyDescent="0.25">
      <c r="A615">
        <f>COUNTIF($B$1:B615,'TABLA LM'!$D$6)</f>
        <v>5</v>
      </c>
      <c r="B615" s="198">
        <v>143077</v>
      </c>
      <c r="C615" s="198" t="s">
        <v>254</v>
      </c>
      <c r="D615" s="392">
        <v>6666</v>
      </c>
      <c r="E615" s="199"/>
      <c r="F615" s="443">
        <f>VLOOKUP($H615,LISTAS!$C$3:$D$37,2,0)</f>
        <v>2</v>
      </c>
      <c r="G615" s="198">
        <v>180967</v>
      </c>
      <c r="H615" s="198" t="s">
        <v>526</v>
      </c>
      <c r="I615" s="198" t="s">
        <v>557</v>
      </c>
      <c r="J615" s="198">
        <v>15</v>
      </c>
      <c r="K615" s="198" t="s">
        <v>8</v>
      </c>
      <c r="L615" s="392">
        <v>6666</v>
      </c>
    </row>
    <row r="616" spans="1:12" ht="15" x14ac:dyDescent="0.25">
      <c r="A616">
        <f>COUNTIF($B$1:B616,'TABLA LM'!$D$6)</f>
        <v>5</v>
      </c>
      <c r="B616" s="198">
        <v>143077</v>
      </c>
      <c r="C616" s="198" t="s">
        <v>254</v>
      </c>
      <c r="D616" s="392">
        <v>6666</v>
      </c>
      <c r="E616" s="199"/>
      <c r="F616" s="443">
        <f>VLOOKUP($H616,LISTAS!$C$3:$D$37,2,0)</f>
        <v>3</v>
      </c>
      <c r="G616" s="198">
        <v>200856</v>
      </c>
      <c r="H616" s="198" t="s">
        <v>518</v>
      </c>
      <c r="I616" s="198" t="s">
        <v>58</v>
      </c>
      <c r="J616" s="198"/>
      <c r="K616" s="198" t="s">
        <v>8</v>
      </c>
      <c r="L616" s="392">
        <v>23</v>
      </c>
    </row>
    <row r="617" spans="1:12" ht="15" x14ac:dyDescent="0.25">
      <c r="A617">
        <f>COUNTIF($B$1:B617,'TABLA LM'!$D$6)</f>
        <v>5</v>
      </c>
      <c r="B617" s="198">
        <v>143077</v>
      </c>
      <c r="C617" s="198" t="s">
        <v>254</v>
      </c>
      <c r="D617" s="392">
        <v>6666</v>
      </c>
      <c r="E617" s="199"/>
      <c r="F617" s="443">
        <f>VLOOKUP($H617,LISTAS!$C$3:$D$37,2,0)</f>
        <v>4</v>
      </c>
      <c r="G617" s="198">
        <v>201456</v>
      </c>
      <c r="H617" s="198" t="s">
        <v>519</v>
      </c>
      <c r="I617" s="198" t="s">
        <v>22</v>
      </c>
      <c r="J617" s="198"/>
      <c r="K617" s="198" t="s">
        <v>8</v>
      </c>
      <c r="L617" s="392">
        <v>6666</v>
      </c>
    </row>
    <row r="618" spans="1:12" ht="15" x14ac:dyDescent="0.25">
      <c r="A618">
        <f>COUNTIF($B$1:B618,'TABLA LM'!$D$6)</f>
        <v>5</v>
      </c>
      <c r="B618" s="198">
        <v>143077</v>
      </c>
      <c r="C618" s="198" t="s">
        <v>254</v>
      </c>
      <c r="D618" s="392">
        <v>6666</v>
      </c>
      <c r="E618" s="199"/>
      <c r="F618" s="443">
        <f>VLOOKUP($H618,LISTAS!$C$3:$D$37,2,0)</f>
        <v>5</v>
      </c>
      <c r="G618" s="198">
        <v>203264</v>
      </c>
      <c r="H618" s="198" t="s">
        <v>520</v>
      </c>
      <c r="I618" s="198" t="s">
        <v>24</v>
      </c>
      <c r="J618" s="198"/>
      <c r="K618" s="198" t="s">
        <v>8</v>
      </c>
      <c r="L618" s="392">
        <v>6666</v>
      </c>
    </row>
    <row r="619" spans="1:12" ht="15" x14ac:dyDescent="0.25">
      <c r="A619">
        <f>COUNTIF($B$1:B619,'TABLA LM'!$D$6)</f>
        <v>5</v>
      </c>
      <c r="B619" s="198">
        <v>143077</v>
      </c>
      <c r="C619" s="198" t="s">
        <v>254</v>
      </c>
      <c r="D619" s="392">
        <v>6666</v>
      </c>
      <c r="E619" s="199"/>
      <c r="F619" s="443">
        <f>VLOOKUP($H619,LISTAS!$C$3:$D$37,2,0)</f>
        <v>6</v>
      </c>
      <c r="G619" s="198">
        <v>203265</v>
      </c>
      <c r="H619" s="198" t="s">
        <v>525</v>
      </c>
      <c r="I619" s="198" t="s">
        <v>23</v>
      </c>
      <c r="J619" s="198"/>
      <c r="K619" s="198" t="s">
        <v>8</v>
      </c>
      <c r="L619" s="392">
        <v>6666</v>
      </c>
    </row>
    <row r="620" spans="1:12" ht="15" x14ac:dyDescent="0.25">
      <c r="A620">
        <f>COUNTIF($B$1:B620,'TABLA LM'!$D$6)</f>
        <v>5</v>
      </c>
      <c r="B620" s="198">
        <v>143077</v>
      </c>
      <c r="C620" s="198" t="s">
        <v>254</v>
      </c>
      <c r="D620" s="392">
        <v>6666</v>
      </c>
      <c r="E620" s="199"/>
      <c r="F620" s="443">
        <f>VLOOKUP($H620,LISTAS!$C$3:$D$37,2,0)</f>
        <v>7</v>
      </c>
      <c r="G620" s="198">
        <v>204762</v>
      </c>
      <c r="H620" s="198" t="s">
        <v>521</v>
      </c>
      <c r="I620" s="198" t="s">
        <v>256</v>
      </c>
      <c r="J620" s="198"/>
      <c r="K620" s="198" t="s">
        <v>8</v>
      </c>
      <c r="L620" s="392">
        <v>6666</v>
      </c>
    </row>
    <row r="621" spans="1:12" ht="15" x14ac:dyDescent="0.25">
      <c r="A621">
        <f>COUNTIF($B$1:B621,'TABLA LM'!$D$6)</f>
        <v>5</v>
      </c>
      <c r="B621" s="198">
        <v>143077</v>
      </c>
      <c r="C621" s="198" t="s">
        <v>254</v>
      </c>
      <c r="D621" s="392">
        <v>6666</v>
      </c>
      <c r="E621" s="199"/>
      <c r="F621" s="443">
        <f>VLOOKUP($H621,LISTAS!$C$3:$D$37,2,0)</f>
        <v>8</v>
      </c>
      <c r="G621" s="198">
        <v>207831</v>
      </c>
      <c r="H621" s="198" t="s">
        <v>522</v>
      </c>
      <c r="I621" s="198" t="s">
        <v>255</v>
      </c>
      <c r="J621" s="198"/>
      <c r="K621" s="198" t="s">
        <v>8</v>
      </c>
      <c r="L621" s="392">
        <v>6666</v>
      </c>
    </row>
    <row r="622" spans="1:12" ht="15" x14ac:dyDescent="0.25">
      <c r="A622">
        <f>COUNTIF($B$1:B622,'TABLA LM'!$D$6)</f>
        <v>5</v>
      </c>
      <c r="B622" s="198">
        <v>143077</v>
      </c>
      <c r="C622" s="198" t="s">
        <v>254</v>
      </c>
      <c r="D622" s="392">
        <v>6666</v>
      </c>
      <c r="E622" s="199"/>
      <c r="F622" s="443">
        <f>VLOOKUP($H622,LISTAS!$C$3:$D$37,2,0)</f>
        <v>9</v>
      </c>
      <c r="G622" s="198">
        <v>207830</v>
      </c>
      <c r="H622" s="198" t="s">
        <v>528</v>
      </c>
      <c r="I622" s="198" t="s">
        <v>257</v>
      </c>
      <c r="J622" s="198"/>
      <c r="K622" s="198" t="s">
        <v>8</v>
      </c>
      <c r="L622" s="392">
        <v>6666</v>
      </c>
    </row>
    <row r="623" spans="1:12" ht="15" x14ac:dyDescent="0.25">
      <c r="A623">
        <f>COUNTIF($B$1:B623,'TABLA LM'!$D$6)</f>
        <v>5</v>
      </c>
      <c r="B623" s="200">
        <v>145078</v>
      </c>
      <c r="C623" s="200" t="s">
        <v>322</v>
      </c>
      <c r="D623" s="393">
        <v>19481</v>
      </c>
      <c r="E623" s="201"/>
      <c r="F623" s="443">
        <f>VLOOKUP($H623,LISTAS!$C$3:$D$37,2,0)</f>
        <v>1</v>
      </c>
      <c r="G623" s="200" t="s">
        <v>608</v>
      </c>
      <c r="H623" s="284" t="s">
        <v>531</v>
      </c>
      <c r="I623" s="200" t="s">
        <v>60</v>
      </c>
      <c r="J623" s="200">
        <v>15</v>
      </c>
      <c r="K623" s="200" t="s">
        <v>21</v>
      </c>
      <c r="L623" s="393">
        <v>300</v>
      </c>
    </row>
    <row r="624" spans="1:12" ht="15" x14ac:dyDescent="0.25">
      <c r="A624">
        <f>COUNTIF($B$1:B624,'TABLA LM'!$D$6)</f>
        <v>5</v>
      </c>
      <c r="B624" s="200">
        <v>145078</v>
      </c>
      <c r="C624" s="200" t="s">
        <v>322</v>
      </c>
      <c r="D624" s="393">
        <v>19481</v>
      </c>
      <c r="E624" s="201"/>
      <c r="F624" s="443">
        <f>VLOOKUP($H624,LISTAS!$C$3:$D$37,2,0)</f>
        <v>2</v>
      </c>
      <c r="G624" s="200">
        <v>180227</v>
      </c>
      <c r="H624" s="200" t="s">
        <v>526</v>
      </c>
      <c r="I624" s="200" t="s">
        <v>556</v>
      </c>
      <c r="J624" s="200">
        <v>15</v>
      </c>
      <c r="K624" s="200" t="s">
        <v>8</v>
      </c>
      <c r="L624" s="393">
        <v>19481</v>
      </c>
    </row>
    <row r="625" spans="1:12" ht="15" x14ac:dyDescent="0.25">
      <c r="A625">
        <f>COUNTIF($B$1:B625,'TABLA LM'!$D$6)</f>
        <v>5</v>
      </c>
      <c r="B625" s="200">
        <v>145078</v>
      </c>
      <c r="C625" s="200" t="s">
        <v>322</v>
      </c>
      <c r="D625" s="393">
        <v>19481</v>
      </c>
      <c r="E625" s="201"/>
      <c r="F625" s="443">
        <f>VLOOKUP($H625,LISTAS!$C$3:$D$37,2,0)</f>
        <v>3</v>
      </c>
      <c r="G625" s="200">
        <v>200834</v>
      </c>
      <c r="H625" s="200" t="s">
        <v>518</v>
      </c>
      <c r="I625" s="200" t="s">
        <v>73</v>
      </c>
      <c r="J625" s="200"/>
      <c r="K625" s="200" t="s">
        <v>8</v>
      </c>
      <c r="L625" s="393">
        <v>61</v>
      </c>
    </row>
    <row r="626" spans="1:12" ht="15" x14ac:dyDescent="0.25">
      <c r="A626">
        <f>COUNTIF($B$1:B626,'TABLA LM'!$D$6)</f>
        <v>5</v>
      </c>
      <c r="B626" s="200">
        <v>145078</v>
      </c>
      <c r="C626" s="200" t="s">
        <v>322</v>
      </c>
      <c r="D626" s="393">
        <v>19481</v>
      </c>
      <c r="E626" s="201"/>
      <c r="F626" s="443">
        <f>VLOOKUP($H626,LISTAS!$C$3:$D$37,2,0)</f>
        <v>4</v>
      </c>
      <c r="G626" s="200">
        <v>201456</v>
      </c>
      <c r="H626" s="200" t="s">
        <v>519</v>
      </c>
      <c r="I626" s="200" t="s">
        <v>22</v>
      </c>
      <c r="J626" s="200"/>
      <c r="K626" s="200" t="s">
        <v>8</v>
      </c>
      <c r="L626" s="393">
        <v>19675</v>
      </c>
    </row>
    <row r="627" spans="1:12" ht="15" x14ac:dyDescent="0.25">
      <c r="A627">
        <f>COUNTIF($B$1:B627,'TABLA LM'!$D$6)</f>
        <v>5</v>
      </c>
      <c r="B627" s="200">
        <v>145078</v>
      </c>
      <c r="C627" s="200" t="s">
        <v>322</v>
      </c>
      <c r="D627" s="393">
        <v>19481</v>
      </c>
      <c r="E627" s="201"/>
      <c r="F627" s="443">
        <f>VLOOKUP($H627,LISTAS!$C$3:$D$37,2,0)</f>
        <v>5</v>
      </c>
      <c r="G627" s="200">
        <v>203264</v>
      </c>
      <c r="H627" s="200" t="s">
        <v>520</v>
      </c>
      <c r="I627" s="200" t="s">
        <v>24</v>
      </c>
      <c r="J627" s="200"/>
      <c r="K627" s="200" t="s">
        <v>8</v>
      </c>
      <c r="L627" s="393">
        <v>19675</v>
      </c>
    </row>
    <row r="628" spans="1:12" ht="15" x14ac:dyDescent="0.25">
      <c r="A628">
        <f>COUNTIF($B$1:B628,'TABLA LM'!$D$6)</f>
        <v>5</v>
      </c>
      <c r="B628" s="200">
        <v>145078</v>
      </c>
      <c r="C628" s="200" t="s">
        <v>322</v>
      </c>
      <c r="D628" s="393">
        <v>19481</v>
      </c>
      <c r="E628" s="201"/>
      <c r="F628" s="443">
        <f>VLOOKUP($H628,LISTAS!$C$3:$D$37,2,0)</f>
        <v>6</v>
      </c>
      <c r="G628" s="200">
        <v>203265</v>
      </c>
      <c r="H628" s="200" t="s">
        <v>525</v>
      </c>
      <c r="I628" s="200" t="s">
        <v>23</v>
      </c>
      <c r="J628" s="200"/>
      <c r="K628" s="200" t="s">
        <v>8</v>
      </c>
      <c r="L628" s="393">
        <v>19675</v>
      </c>
    </row>
    <row r="629" spans="1:12" ht="15" x14ac:dyDescent="0.25">
      <c r="A629">
        <f>COUNTIF($B$1:B629,'TABLA LM'!$D$6)</f>
        <v>5</v>
      </c>
      <c r="B629" s="200">
        <v>145078</v>
      </c>
      <c r="C629" s="200" t="s">
        <v>322</v>
      </c>
      <c r="D629" s="393">
        <v>19481</v>
      </c>
      <c r="E629" s="201"/>
      <c r="F629" s="443">
        <f>VLOOKUP($H629,LISTAS!$C$3:$D$37,2,0)</f>
        <v>7</v>
      </c>
      <c r="G629" s="200">
        <v>212213</v>
      </c>
      <c r="H629" s="200" t="s">
        <v>521</v>
      </c>
      <c r="I629" s="200" t="s">
        <v>324</v>
      </c>
      <c r="J629" s="200"/>
      <c r="K629" s="200" t="s">
        <v>8</v>
      </c>
      <c r="L629" s="393">
        <v>19870</v>
      </c>
    </row>
    <row r="630" spans="1:12" ht="15" x14ac:dyDescent="0.25">
      <c r="A630">
        <f>COUNTIF($B$1:B630,'TABLA LM'!$D$6)</f>
        <v>5</v>
      </c>
      <c r="B630" s="200">
        <v>145078</v>
      </c>
      <c r="C630" s="200" t="s">
        <v>322</v>
      </c>
      <c r="D630" s="393">
        <v>19481</v>
      </c>
      <c r="E630" s="201"/>
      <c r="F630" s="443">
        <f>VLOOKUP($H630,LISTAS!$C$3:$D$37,2,0)</f>
        <v>8</v>
      </c>
      <c r="G630" s="200">
        <v>212214</v>
      </c>
      <c r="H630" s="200" t="s">
        <v>522</v>
      </c>
      <c r="I630" s="200" t="s">
        <v>323</v>
      </c>
      <c r="J630" s="200"/>
      <c r="K630" s="200" t="s">
        <v>8</v>
      </c>
      <c r="L630" s="393">
        <v>19870</v>
      </c>
    </row>
    <row r="631" spans="1:12" ht="15" x14ac:dyDescent="0.25">
      <c r="A631">
        <f>COUNTIF($B$1:B631,'TABLA LM'!$D$6)</f>
        <v>5</v>
      </c>
      <c r="B631" s="202">
        <v>144570</v>
      </c>
      <c r="C631" s="202" t="s">
        <v>291</v>
      </c>
      <c r="D631" s="394">
        <v>6912</v>
      </c>
      <c r="E631" s="203"/>
      <c r="F631" s="443">
        <f>VLOOKUP($H631,LISTAS!$C$3:$D$37,2,0)</f>
        <v>1</v>
      </c>
      <c r="G631" s="202">
        <v>132134</v>
      </c>
      <c r="H631" s="285" t="s">
        <v>531</v>
      </c>
      <c r="I631" s="202" t="s">
        <v>292</v>
      </c>
      <c r="J631" s="202">
        <v>15</v>
      </c>
      <c r="K631" s="202" t="s">
        <v>21</v>
      </c>
      <c r="L631" s="394">
        <v>829.44</v>
      </c>
    </row>
    <row r="632" spans="1:12" ht="15" x14ac:dyDescent="0.25">
      <c r="A632">
        <f>COUNTIF($B$1:B632,'TABLA LM'!$D$6)</f>
        <v>5</v>
      </c>
      <c r="B632" s="202">
        <v>144570</v>
      </c>
      <c r="C632" s="202" t="s">
        <v>291</v>
      </c>
      <c r="D632" s="394">
        <v>6912</v>
      </c>
      <c r="E632" s="203"/>
      <c r="F632" s="443">
        <f>VLOOKUP($H632,LISTAS!$C$3:$D$37,2,0)</f>
        <v>3</v>
      </c>
      <c r="G632" s="202">
        <v>200834</v>
      </c>
      <c r="H632" s="202" t="s">
        <v>518</v>
      </c>
      <c r="I632" s="202" t="s">
        <v>73</v>
      </c>
      <c r="J632" s="202">
        <v>15</v>
      </c>
      <c r="K632" s="202" t="s">
        <v>8</v>
      </c>
      <c r="L632" s="394">
        <v>116</v>
      </c>
    </row>
    <row r="633" spans="1:12" ht="15" x14ac:dyDescent="0.25">
      <c r="A633">
        <f>COUNTIF($B$1:B633,'TABLA LM'!$D$6)</f>
        <v>5</v>
      </c>
      <c r="B633" s="202">
        <v>144570</v>
      </c>
      <c r="C633" s="202" t="s">
        <v>291</v>
      </c>
      <c r="D633" s="394">
        <v>6912</v>
      </c>
      <c r="E633" s="203"/>
      <c r="F633" s="443">
        <f>VLOOKUP($H633,LISTAS!$C$3:$D$37,2,0)</f>
        <v>4</v>
      </c>
      <c r="G633" s="202">
        <v>201446</v>
      </c>
      <c r="H633" s="202" t="s">
        <v>519</v>
      </c>
      <c r="I633" s="202" t="s">
        <v>293</v>
      </c>
      <c r="J633" s="202"/>
      <c r="K633" s="202" t="s">
        <v>8</v>
      </c>
      <c r="L633" s="394">
        <v>6912</v>
      </c>
    </row>
    <row r="634" spans="1:12" ht="15" x14ac:dyDescent="0.25">
      <c r="A634">
        <f>COUNTIF($B$1:B634,'TABLA LM'!$D$6)</f>
        <v>5</v>
      </c>
      <c r="B634" s="202">
        <v>144570</v>
      </c>
      <c r="C634" s="202" t="s">
        <v>291</v>
      </c>
      <c r="D634" s="394">
        <v>6912</v>
      </c>
      <c r="E634" s="203"/>
      <c r="F634" s="443">
        <f>VLOOKUP($H634,LISTAS!$C$3:$D$37,2,0)</f>
        <v>5</v>
      </c>
      <c r="G634" s="202">
        <v>201517</v>
      </c>
      <c r="H634" s="202" t="s">
        <v>520</v>
      </c>
      <c r="I634" s="202" t="s">
        <v>252</v>
      </c>
      <c r="J634" s="202"/>
      <c r="K634" s="202" t="s">
        <v>8</v>
      </c>
      <c r="L634" s="394">
        <v>6912</v>
      </c>
    </row>
    <row r="635" spans="1:12" ht="15" x14ac:dyDescent="0.25">
      <c r="A635">
        <f>COUNTIF($B$1:B635,'TABLA LM'!$D$6)</f>
        <v>5</v>
      </c>
      <c r="B635" s="202">
        <v>144570</v>
      </c>
      <c r="C635" s="202" t="s">
        <v>291</v>
      </c>
      <c r="D635" s="394">
        <v>6912</v>
      </c>
      <c r="E635" s="203"/>
      <c r="F635" s="443">
        <f>VLOOKUP($H635,LISTAS!$C$3:$D$37,2,0)</f>
        <v>7</v>
      </c>
      <c r="G635" s="202">
        <v>209153</v>
      </c>
      <c r="H635" s="202" t="s">
        <v>521</v>
      </c>
      <c r="I635" s="202" t="s">
        <v>296</v>
      </c>
      <c r="J635" s="202"/>
      <c r="K635" s="202" t="s">
        <v>8</v>
      </c>
      <c r="L635" s="394">
        <v>6912</v>
      </c>
    </row>
    <row r="636" spans="1:12" ht="15" x14ac:dyDescent="0.25">
      <c r="A636">
        <f>COUNTIF($B$1:B636,'TABLA LM'!$D$6)</f>
        <v>5</v>
      </c>
      <c r="B636" s="202">
        <v>144570</v>
      </c>
      <c r="C636" s="202" t="s">
        <v>291</v>
      </c>
      <c r="D636" s="394">
        <v>6912</v>
      </c>
      <c r="E636" s="203"/>
      <c r="F636" s="443">
        <f>VLOOKUP($H636,LISTAS!$C$3:$D$37,2,0)</f>
        <v>8</v>
      </c>
      <c r="G636" s="202">
        <v>209154</v>
      </c>
      <c r="H636" s="202" t="s">
        <v>522</v>
      </c>
      <c r="I636" s="202" t="s">
        <v>295</v>
      </c>
      <c r="J636" s="202"/>
      <c r="K636" s="202" t="s">
        <v>8</v>
      </c>
      <c r="L636" s="394">
        <v>6912</v>
      </c>
    </row>
    <row r="637" spans="1:12" ht="15" x14ac:dyDescent="0.25">
      <c r="A637">
        <f>COUNTIF($B$1:B637,'TABLA LM'!$D$6)</f>
        <v>5</v>
      </c>
      <c r="B637" s="202">
        <v>144570</v>
      </c>
      <c r="C637" s="202" t="s">
        <v>291</v>
      </c>
      <c r="D637" s="394">
        <v>6912</v>
      </c>
      <c r="E637" s="203"/>
      <c r="F637" s="443">
        <f>VLOOKUP($H637,LISTAS!$C$3:$D$37,2,0)</f>
        <v>9</v>
      </c>
      <c r="G637" s="202">
        <v>209155</v>
      </c>
      <c r="H637" s="202" t="s">
        <v>528</v>
      </c>
      <c r="I637" s="202" t="s">
        <v>297</v>
      </c>
      <c r="J637" s="202"/>
      <c r="K637" s="202" t="s">
        <v>8</v>
      </c>
      <c r="L637" s="394">
        <v>6912</v>
      </c>
    </row>
    <row r="638" spans="1:12" ht="15" x14ac:dyDescent="0.25">
      <c r="A638">
        <f>COUNTIF($B$1:B638,'TABLA LM'!$D$6)</f>
        <v>5</v>
      </c>
      <c r="B638" s="202">
        <v>144570</v>
      </c>
      <c r="C638" s="202" t="s">
        <v>291</v>
      </c>
      <c r="D638" s="394">
        <v>6912</v>
      </c>
      <c r="E638" s="203"/>
      <c r="F638" s="443">
        <f>VLOOKUP($H638,LISTAS!$C$3:$D$37,2,0)</f>
        <v>13</v>
      </c>
      <c r="G638" s="202">
        <v>203021</v>
      </c>
      <c r="H638" s="202" t="s">
        <v>530</v>
      </c>
      <c r="I638" s="202" t="s">
        <v>294</v>
      </c>
      <c r="J638" s="202"/>
      <c r="K638" s="202" t="s">
        <v>8</v>
      </c>
      <c r="L638" s="394">
        <v>6912</v>
      </c>
    </row>
    <row r="639" spans="1:12" ht="15" x14ac:dyDescent="0.25">
      <c r="A639">
        <f>COUNTIF($B$1:B639,'TABLA LM'!$D$6)</f>
        <v>5</v>
      </c>
      <c r="B639" s="204">
        <v>142706</v>
      </c>
      <c r="C639" s="204" t="s">
        <v>140</v>
      </c>
      <c r="D639" s="395">
        <v>10947</v>
      </c>
      <c r="E639" s="205"/>
      <c r="F639" s="443">
        <f>VLOOKUP($H639,LISTAS!$C$3:$D$37,2,0)</f>
        <v>1</v>
      </c>
      <c r="G639" s="204">
        <v>131637</v>
      </c>
      <c r="H639" s="286" t="s">
        <v>531</v>
      </c>
      <c r="I639" s="204" t="s">
        <v>141</v>
      </c>
      <c r="J639" s="204">
        <v>18</v>
      </c>
      <c r="K639" s="204" t="s">
        <v>10</v>
      </c>
      <c r="L639" s="395">
        <v>200.322</v>
      </c>
    </row>
    <row r="640" spans="1:12" ht="15" x14ac:dyDescent="0.25">
      <c r="A640">
        <f>COUNTIF($B$1:B640,'TABLA LM'!$D$6)</f>
        <v>5</v>
      </c>
      <c r="B640" s="204">
        <v>142706</v>
      </c>
      <c r="C640" s="204" t="s">
        <v>140</v>
      </c>
      <c r="D640" s="395">
        <v>10947</v>
      </c>
      <c r="E640" s="205"/>
      <c r="F640" s="443">
        <f>VLOOKUP($H640,LISTAS!$C$3:$D$37,2,0)</f>
        <v>2</v>
      </c>
      <c r="G640" s="204">
        <v>180287</v>
      </c>
      <c r="H640" s="204" t="s">
        <v>578</v>
      </c>
      <c r="I640" s="204" t="s">
        <v>146</v>
      </c>
      <c r="J640" s="204">
        <v>18</v>
      </c>
      <c r="K640" s="204" t="s">
        <v>8</v>
      </c>
      <c r="L640" s="395">
        <v>10947</v>
      </c>
    </row>
    <row r="641" spans="1:12" ht="15" x14ac:dyDescent="0.25">
      <c r="A641">
        <f>COUNTIF($B$1:B641,'TABLA LM'!$D$6)</f>
        <v>5</v>
      </c>
      <c r="B641" s="204">
        <v>142706</v>
      </c>
      <c r="C641" s="204" t="s">
        <v>140</v>
      </c>
      <c r="D641" s="395">
        <v>10947</v>
      </c>
      <c r="E641" s="205"/>
      <c r="F641" s="443">
        <f>VLOOKUP($H641,LISTAS!$C$3:$D$37,2,0)</f>
        <v>3</v>
      </c>
      <c r="G641" s="204">
        <v>200841</v>
      </c>
      <c r="H641" s="204" t="s">
        <v>518</v>
      </c>
      <c r="I641" s="204" t="s">
        <v>79</v>
      </c>
      <c r="J641" s="204"/>
      <c r="K641" s="204" t="s">
        <v>8</v>
      </c>
      <c r="L641" s="395">
        <v>59</v>
      </c>
    </row>
    <row r="642" spans="1:12" ht="15" x14ac:dyDescent="0.25">
      <c r="A642">
        <f>COUNTIF($B$1:B642,'TABLA LM'!$D$6)</f>
        <v>5</v>
      </c>
      <c r="B642" s="204">
        <v>142706</v>
      </c>
      <c r="C642" s="204" t="s">
        <v>140</v>
      </c>
      <c r="D642" s="395">
        <v>10947</v>
      </c>
      <c r="E642" s="205"/>
      <c r="F642" s="443">
        <f>VLOOKUP($H642,LISTAS!$C$3:$D$37,2,0)</f>
        <v>4</v>
      </c>
      <c r="G642" s="204">
        <v>204095</v>
      </c>
      <c r="H642" s="204" t="s">
        <v>519</v>
      </c>
      <c r="I642" s="204" t="s">
        <v>485</v>
      </c>
      <c r="J642" s="204"/>
      <c r="K642" s="204" t="s">
        <v>8</v>
      </c>
      <c r="L642" s="395">
        <v>11275</v>
      </c>
    </row>
    <row r="643" spans="1:12" ht="15" x14ac:dyDescent="0.25">
      <c r="A643">
        <f>COUNTIF($B$1:B643,'TABLA LM'!$D$6)</f>
        <v>5</v>
      </c>
      <c r="B643" s="204">
        <v>142706</v>
      </c>
      <c r="C643" s="204" t="s">
        <v>140</v>
      </c>
      <c r="D643" s="395">
        <v>10947</v>
      </c>
      <c r="E643" s="205"/>
      <c r="F643" s="443">
        <f>VLOOKUP($H643,LISTAS!$C$3:$D$37,2,0)</f>
        <v>7</v>
      </c>
      <c r="G643" s="204">
        <v>210416</v>
      </c>
      <c r="H643" s="204" t="s">
        <v>521</v>
      </c>
      <c r="I643" s="204" t="s">
        <v>143</v>
      </c>
      <c r="J643" s="204"/>
      <c r="K643" s="204" t="s">
        <v>8</v>
      </c>
      <c r="L643" s="395">
        <v>11275</v>
      </c>
    </row>
    <row r="644" spans="1:12" ht="15" x14ac:dyDescent="0.25">
      <c r="A644">
        <f>COUNTIF($B$1:B644,'TABLA LM'!$D$6)</f>
        <v>5</v>
      </c>
      <c r="B644" s="204">
        <v>142706</v>
      </c>
      <c r="C644" s="204" t="s">
        <v>140</v>
      </c>
      <c r="D644" s="395">
        <v>10947</v>
      </c>
      <c r="E644" s="205"/>
      <c r="F644" s="443">
        <f>VLOOKUP($H644,LISTAS!$C$3:$D$37,2,0)</f>
        <v>8</v>
      </c>
      <c r="G644" s="204">
        <v>201378</v>
      </c>
      <c r="H644" s="204" t="s">
        <v>522</v>
      </c>
      <c r="I644" s="204" t="s">
        <v>18</v>
      </c>
      <c r="J644" s="204"/>
      <c r="K644" s="204" t="s">
        <v>8</v>
      </c>
      <c r="L644" s="395">
        <v>22330</v>
      </c>
    </row>
    <row r="645" spans="1:12" ht="15" x14ac:dyDescent="0.25">
      <c r="A645">
        <f>COUNTIF($B$1:B645,'TABLA LM'!$D$6)</f>
        <v>5</v>
      </c>
      <c r="B645" s="204">
        <v>142706</v>
      </c>
      <c r="C645" s="204" t="s">
        <v>140</v>
      </c>
      <c r="D645" s="395">
        <v>10947</v>
      </c>
      <c r="E645" s="205"/>
      <c r="F645" s="443">
        <f>VLOOKUP($H645,LISTAS!$C$3:$D$37,2,0)</f>
        <v>8</v>
      </c>
      <c r="G645" s="204">
        <v>210417</v>
      </c>
      <c r="H645" s="204" t="s">
        <v>522</v>
      </c>
      <c r="I645" s="204" t="s">
        <v>144</v>
      </c>
      <c r="J645" s="204"/>
      <c r="K645" s="204" t="s">
        <v>8</v>
      </c>
      <c r="L645" s="395">
        <v>11165</v>
      </c>
    </row>
    <row r="646" spans="1:12" ht="15" x14ac:dyDescent="0.25">
      <c r="A646">
        <f>COUNTIF($B$1:B646,'TABLA LM'!$D$6)</f>
        <v>5</v>
      </c>
      <c r="B646" s="204">
        <v>142706</v>
      </c>
      <c r="C646" s="204" t="s">
        <v>140</v>
      </c>
      <c r="D646" s="395">
        <v>10947</v>
      </c>
      <c r="E646" s="205"/>
      <c r="F646" s="443">
        <f>VLOOKUP($H646,LISTAS!$C$3:$D$37,2,0)</f>
        <v>9</v>
      </c>
      <c r="G646" s="204">
        <v>210418</v>
      </c>
      <c r="H646" s="204" t="s">
        <v>528</v>
      </c>
      <c r="I646" s="204" t="s">
        <v>145</v>
      </c>
      <c r="J646" s="204"/>
      <c r="K646" s="204" t="s">
        <v>8</v>
      </c>
      <c r="L646" s="395">
        <v>11165</v>
      </c>
    </row>
    <row r="647" spans="1:12" ht="15" x14ac:dyDescent="0.25">
      <c r="A647">
        <f>COUNTIF($B$1:B647,'TABLA LM'!$D$6)</f>
        <v>5</v>
      </c>
      <c r="B647" s="204">
        <v>142706</v>
      </c>
      <c r="C647" s="204" t="s">
        <v>140</v>
      </c>
      <c r="D647" s="395">
        <v>10947</v>
      </c>
      <c r="E647" s="205"/>
      <c r="F647" s="443">
        <f>VLOOKUP($H647,LISTAS!$C$3:$D$37,2,0)</f>
        <v>24</v>
      </c>
      <c r="G647" s="204">
        <v>204094</v>
      </c>
      <c r="H647" s="204" t="s">
        <v>586</v>
      </c>
      <c r="I647" s="204" t="s">
        <v>142</v>
      </c>
      <c r="J647" s="204"/>
      <c r="K647" s="204" t="s">
        <v>8</v>
      </c>
      <c r="L647" s="395">
        <v>11275</v>
      </c>
    </row>
    <row r="648" spans="1:12" ht="15" x14ac:dyDescent="0.25">
      <c r="A648">
        <f>COUNTIF($B$1:B648,'TABLA LM'!$D$6)</f>
        <v>5</v>
      </c>
      <c r="B648" s="206">
        <v>144276</v>
      </c>
      <c r="C648" s="206" t="s">
        <v>270</v>
      </c>
      <c r="D648" s="396">
        <v>10947</v>
      </c>
      <c r="E648" s="207"/>
      <c r="F648" s="443">
        <f>VLOOKUP($H648,LISTAS!$C$3:$D$37,2,0)</f>
        <v>1</v>
      </c>
      <c r="G648" s="206">
        <v>131637</v>
      </c>
      <c r="H648" s="287" t="s">
        <v>531</v>
      </c>
      <c r="I648" s="206" t="s">
        <v>141</v>
      </c>
      <c r="J648" s="206">
        <v>18</v>
      </c>
      <c r="K648" s="206" t="s">
        <v>10</v>
      </c>
      <c r="L648" s="396">
        <v>200.322</v>
      </c>
    </row>
    <row r="649" spans="1:12" ht="15" x14ac:dyDescent="0.25">
      <c r="A649">
        <f>COUNTIF($B$1:B649,'TABLA LM'!$D$6)</f>
        <v>5</v>
      </c>
      <c r="B649" s="206">
        <v>144276</v>
      </c>
      <c r="C649" s="206" t="s">
        <v>270</v>
      </c>
      <c r="D649" s="396">
        <v>10947</v>
      </c>
      <c r="E649" s="207"/>
      <c r="F649" s="443">
        <f>VLOOKUP($H649,LISTAS!$C$3:$D$37,2,0)</f>
        <v>2</v>
      </c>
      <c r="G649" s="206">
        <v>180287</v>
      </c>
      <c r="H649" s="206" t="s">
        <v>578</v>
      </c>
      <c r="I649" s="206" t="s">
        <v>146</v>
      </c>
      <c r="J649" s="206">
        <v>18</v>
      </c>
      <c r="K649" s="206" t="s">
        <v>8</v>
      </c>
      <c r="L649" s="396">
        <v>10947</v>
      </c>
    </row>
    <row r="650" spans="1:12" ht="15" x14ac:dyDescent="0.25">
      <c r="A650">
        <f>COUNTIF($B$1:B650,'TABLA LM'!$D$6)</f>
        <v>5</v>
      </c>
      <c r="B650" s="206">
        <v>144276</v>
      </c>
      <c r="C650" s="206" t="s">
        <v>270</v>
      </c>
      <c r="D650" s="396">
        <v>10947</v>
      </c>
      <c r="E650" s="207"/>
      <c r="F650" s="443">
        <f>VLOOKUP($H650,LISTAS!$C$3:$D$37,2,0)</f>
        <v>3</v>
      </c>
      <c r="G650" s="206">
        <v>200842</v>
      </c>
      <c r="H650" s="206" t="s">
        <v>518</v>
      </c>
      <c r="I650" s="206" t="s">
        <v>122</v>
      </c>
      <c r="J650" s="206"/>
      <c r="K650" s="206" t="s">
        <v>8</v>
      </c>
      <c r="L650" s="396">
        <v>59</v>
      </c>
    </row>
    <row r="651" spans="1:12" ht="15" x14ac:dyDescent="0.25">
      <c r="A651">
        <f>COUNTIF($B$1:B651,'TABLA LM'!$D$6)</f>
        <v>5</v>
      </c>
      <c r="B651" s="206">
        <v>144276</v>
      </c>
      <c r="C651" s="206" t="s">
        <v>270</v>
      </c>
      <c r="D651" s="396">
        <v>10947</v>
      </c>
      <c r="E651" s="207"/>
      <c r="F651" s="443">
        <f>VLOOKUP($H651,LISTAS!$C$3:$D$37,2,0)</f>
        <v>4</v>
      </c>
      <c r="G651" s="206">
        <v>204095</v>
      </c>
      <c r="H651" s="206" t="s">
        <v>519</v>
      </c>
      <c r="I651" s="206" t="s">
        <v>485</v>
      </c>
      <c r="J651" s="206"/>
      <c r="K651" s="206" t="s">
        <v>8</v>
      </c>
      <c r="L651" s="396">
        <v>11275</v>
      </c>
    </row>
    <row r="652" spans="1:12" ht="15" x14ac:dyDescent="0.25">
      <c r="A652">
        <f>COUNTIF($B$1:B652,'TABLA LM'!$D$6)</f>
        <v>5</v>
      </c>
      <c r="B652" s="206">
        <v>144276</v>
      </c>
      <c r="C652" s="206" t="s">
        <v>270</v>
      </c>
      <c r="D652" s="396">
        <v>10947</v>
      </c>
      <c r="E652" s="207"/>
      <c r="F652" s="443">
        <f>VLOOKUP($H652,LISTAS!$C$3:$D$37,2,0)</f>
        <v>7</v>
      </c>
      <c r="G652" s="206">
        <v>208230</v>
      </c>
      <c r="H652" s="206" t="s">
        <v>521</v>
      </c>
      <c r="I652" s="206" t="s">
        <v>272</v>
      </c>
      <c r="J652" s="206"/>
      <c r="K652" s="206" t="s">
        <v>8</v>
      </c>
      <c r="L652" s="396">
        <v>11165</v>
      </c>
    </row>
    <row r="653" spans="1:12" ht="15" x14ac:dyDescent="0.25">
      <c r="A653">
        <f>COUNTIF($B$1:B653,'TABLA LM'!$D$6)</f>
        <v>5</v>
      </c>
      <c r="B653" s="206">
        <v>144276</v>
      </c>
      <c r="C653" s="206" t="s">
        <v>270</v>
      </c>
      <c r="D653" s="396">
        <v>10947</v>
      </c>
      <c r="E653" s="207"/>
      <c r="F653" s="443">
        <f>VLOOKUP($H653,LISTAS!$C$3:$D$37,2,0)</f>
        <v>8</v>
      </c>
      <c r="G653" s="206">
        <v>201378</v>
      </c>
      <c r="H653" s="206" t="s">
        <v>522</v>
      </c>
      <c r="I653" s="206" t="s">
        <v>18</v>
      </c>
      <c r="J653" s="206"/>
      <c r="K653" s="206" t="s">
        <v>8</v>
      </c>
      <c r="L653" s="396">
        <v>22330</v>
      </c>
    </row>
    <row r="654" spans="1:12" ht="15" x14ac:dyDescent="0.25">
      <c r="A654">
        <f>COUNTIF($B$1:B654,'TABLA LM'!$D$6)</f>
        <v>5</v>
      </c>
      <c r="B654" s="206">
        <v>144276</v>
      </c>
      <c r="C654" s="206" t="s">
        <v>270</v>
      </c>
      <c r="D654" s="396">
        <v>10947</v>
      </c>
      <c r="E654" s="207"/>
      <c r="F654" s="443">
        <f>VLOOKUP($H654,LISTAS!$C$3:$D$37,2,0)</f>
        <v>8</v>
      </c>
      <c r="G654" s="206">
        <v>208229</v>
      </c>
      <c r="H654" s="206" t="s">
        <v>522</v>
      </c>
      <c r="I654" s="206" t="s">
        <v>271</v>
      </c>
      <c r="J654" s="206"/>
      <c r="K654" s="206" t="s">
        <v>8</v>
      </c>
      <c r="L654" s="396">
        <v>11165</v>
      </c>
    </row>
    <row r="655" spans="1:12" ht="15" x14ac:dyDescent="0.25">
      <c r="A655">
        <f>COUNTIF($B$1:B655,'TABLA LM'!$D$6)</f>
        <v>5</v>
      </c>
      <c r="B655" s="206">
        <v>144276</v>
      </c>
      <c r="C655" s="206" t="s">
        <v>270</v>
      </c>
      <c r="D655" s="396">
        <v>10947</v>
      </c>
      <c r="E655" s="207"/>
      <c r="F655" s="443">
        <f>VLOOKUP($H655,LISTAS!$C$3:$D$37,2,0)</f>
        <v>9</v>
      </c>
      <c r="G655" s="206">
        <v>208231</v>
      </c>
      <c r="H655" s="206" t="s">
        <v>528</v>
      </c>
      <c r="I655" s="206" t="s">
        <v>273</v>
      </c>
      <c r="J655" s="206"/>
      <c r="K655" s="206" t="s">
        <v>8</v>
      </c>
      <c r="L655" s="396">
        <v>11165</v>
      </c>
    </row>
    <row r="656" spans="1:12" ht="15" x14ac:dyDescent="0.25">
      <c r="A656">
        <f>COUNTIF($B$1:B656,'TABLA LM'!$D$6)</f>
        <v>5</v>
      </c>
      <c r="B656" s="206">
        <v>144276</v>
      </c>
      <c r="C656" s="206" t="s">
        <v>270</v>
      </c>
      <c r="D656" s="396">
        <v>10947</v>
      </c>
      <c r="E656" s="207"/>
      <c r="F656" s="443">
        <f>VLOOKUP($H656,LISTAS!$C$3:$D$37,2,0)</f>
        <v>24</v>
      </c>
      <c r="G656" s="206">
        <v>204094</v>
      </c>
      <c r="H656" s="206" t="s">
        <v>586</v>
      </c>
      <c r="I656" s="206" t="s">
        <v>142</v>
      </c>
      <c r="J656" s="206"/>
      <c r="K656" s="206" t="s">
        <v>8</v>
      </c>
      <c r="L656" s="396">
        <v>11275</v>
      </c>
    </row>
    <row r="657" spans="1:12" ht="15" x14ac:dyDescent="0.25">
      <c r="A657">
        <f>COUNTIF($B$1:B657,'TABLA LM'!$D$6)</f>
        <v>5</v>
      </c>
      <c r="B657" s="208">
        <v>141129</v>
      </c>
      <c r="C657" s="208" t="s">
        <v>74</v>
      </c>
      <c r="D657" s="397">
        <v>13072</v>
      </c>
      <c r="E657" s="209"/>
      <c r="F657" s="443">
        <f>VLOOKUP($H657,LISTAS!$C$3:$D$37,2,0)</f>
        <v>1</v>
      </c>
      <c r="G657" s="208">
        <v>130429</v>
      </c>
      <c r="H657" s="288" t="s">
        <v>531</v>
      </c>
      <c r="I657" s="208" t="s">
        <v>75</v>
      </c>
      <c r="J657" s="208">
        <v>15</v>
      </c>
      <c r="K657" s="208" t="s">
        <v>10</v>
      </c>
      <c r="L657" s="397">
        <v>199.995</v>
      </c>
    </row>
    <row r="658" spans="1:12" ht="15" x14ac:dyDescent="0.25">
      <c r="A658">
        <f>COUNTIF($B$1:B658,'TABLA LM'!$D$6)</f>
        <v>5</v>
      </c>
      <c r="B658" s="208">
        <v>141129</v>
      </c>
      <c r="C658" s="208" t="s">
        <v>74</v>
      </c>
      <c r="D658" s="397">
        <v>13072</v>
      </c>
      <c r="E658" s="209"/>
      <c r="F658" s="443">
        <f>VLOOKUP($H658,LISTAS!$C$3:$D$37,2,0)</f>
        <v>2</v>
      </c>
      <c r="G658" s="208">
        <v>181211</v>
      </c>
      <c r="H658" s="208" t="s">
        <v>526</v>
      </c>
      <c r="I658" s="208" t="s">
        <v>558</v>
      </c>
      <c r="J658" s="208">
        <v>15</v>
      </c>
      <c r="K658" s="208" t="s">
        <v>8</v>
      </c>
      <c r="L658" s="397">
        <v>13072</v>
      </c>
    </row>
    <row r="659" spans="1:12" ht="15" x14ac:dyDescent="0.25">
      <c r="A659">
        <f>COUNTIF($B$1:B659,'TABLA LM'!$D$6)</f>
        <v>5</v>
      </c>
      <c r="B659" s="208">
        <v>141129</v>
      </c>
      <c r="C659" s="208" t="s">
        <v>74</v>
      </c>
      <c r="D659" s="397">
        <v>13072</v>
      </c>
      <c r="E659" s="209"/>
      <c r="F659" s="443">
        <f>VLOOKUP($H659,LISTAS!$C$3:$D$37,2,0)</f>
        <v>3</v>
      </c>
      <c r="G659" s="208">
        <v>200841</v>
      </c>
      <c r="H659" s="208" t="s">
        <v>518</v>
      </c>
      <c r="I659" s="208" t="s">
        <v>79</v>
      </c>
      <c r="J659" s="208"/>
      <c r="K659" s="208" t="s">
        <v>8</v>
      </c>
      <c r="L659" s="397">
        <v>35</v>
      </c>
    </row>
    <row r="660" spans="1:12" ht="15" x14ac:dyDescent="0.25">
      <c r="A660">
        <f>COUNTIF($B$1:B660,'TABLA LM'!$D$6)</f>
        <v>5</v>
      </c>
      <c r="B660" s="208">
        <v>141129</v>
      </c>
      <c r="C660" s="208" t="s">
        <v>74</v>
      </c>
      <c r="D660" s="397">
        <v>13072</v>
      </c>
      <c r="E660" s="209"/>
      <c r="F660" s="443">
        <f>VLOOKUP($H660,LISTAS!$C$3:$D$37,2,0)</f>
        <v>7</v>
      </c>
      <c r="G660" s="208">
        <v>212113</v>
      </c>
      <c r="H660" s="208" t="s">
        <v>521</v>
      </c>
      <c r="I660" s="208" t="s">
        <v>78</v>
      </c>
      <c r="J660" s="208"/>
      <c r="K660" s="208" t="s">
        <v>8</v>
      </c>
      <c r="L660" s="397">
        <v>12811</v>
      </c>
    </row>
    <row r="661" spans="1:12" ht="15" x14ac:dyDescent="0.25">
      <c r="A661">
        <f>COUNTIF($B$1:B661,'TABLA LM'!$D$6)</f>
        <v>5</v>
      </c>
      <c r="B661" s="208">
        <v>141129</v>
      </c>
      <c r="C661" s="208" t="s">
        <v>74</v>
      </c>
      <c r="D661" s="397">
        <v>13072</v>
      </c>
      <c r="E661" s="209"/>
      <c r="F661" s="443">
        <f>VLOOKUP($H661,LISTAS!$C$3:$D$37,2,0)</f>
        <v>9</v>
      </c>
      <c r="G661" s="208">
        <v>211956</v>
      </c>
      <c r="H661" s="208" t="s">
        <v>528</v>
      </c>
      <c r="I661" s="208" t="s">
        <v>77</v>
      </c>
      <c r="J661" s="208"/>
      <c r="K661" s="208" t="s">
        <v>8</v>
      </c>
      <c r="L661" s="397">
        <v>12811</v>
      </c>
    </row>
    <row r="662" spans="1:12" ht="15" x14ac:dyDescent="0.25">
      <c r="A662">
        <f>COUNTIF($B$1:B662,'TABLA LM'!$D$6)</f>
        <v>5</v>
      </c>
      <c r="B662" s="208">
        <v>141129</v>
      </c>
      <c r="C662" s="208" t="s">
        <v>74</v>
      </c>
      <c r="D662" s="397">
        <v>13072</v>
      </c>
      <c r="E662" s="209"/>
      <c r="F662" s="443">
        <f>VLOOKUP($H662,LISTAS!$C$3:$D$37,2,0)</f>
        <v>11</v>
      </c>
      <c r="G662" s="208">
        <v>211955</v>
      </c>
      <c r="H662" s="208" t="s">
        <v>527</v>
      </c>
      <c r="I662" s="208" t="s">
        <v>76</v>
      </c>
      <c r="J662" s="208"/>
      <c r="K662" s="208" t="s">
        <v>8</v>
      </c>
      <c r="L662" s="397">
        <v>13464</v>
      </c>
    </row>
    <row r="663" spans="1:12" ht="15" x14ac:dyDescent="0.25">
      <c r="A663">
        <f>COUNTIF($B$1:B663,'TABLA LM'!$D$6)</f>
        <v>5</v>
      </c>
      <c r="B663" s="210">
        <v>143649</v>
      </c>
      <c r="C663" s="210" t="s">
        <v>218</v>
      </c>
      <c r="D663" s="398">
        <v>13333</v>
      </c>
      <c r="E663" s="211"/>
      <c r="F663" s="443">
        <f>VLOOKUP($H663,LISTAS!$C$3:$D$37,2,0)</f>
        <v>1</v>
      </c>
      <c r="G663" s="210">
        <v>130429</v>
      </c>
      <c r="H663" s="289" t="s">
        <v>531</v>
      </c>
      <c r="I663" s="210" t="s">
        <v>75</v>
      </c>
      <c r="J663" s="210">
        <v>15</v>
      </c>
      <c r="K663" s="210" t="s">
        <v>10</v>
      </c>
      <c r="L663" s="398">
        <v>199.995</v>
      </c>
    </row>
    <row r="664" spans="1:12" ht="15" x14ac:dyDescent="0.25">
      <c r="A664">
        <f>COUNTIF($B$1:B664,'TABLA LM'!$D$6)</f>
        <v>5</v>
      </c>
      <c r="B664" s="210">
        <v>143649</v>
      </c>
      <c r="C664" s="210" t="s">
        <v>218</v>
      </c>
      <c r="D664" s="398">
        <v>13333</v>
      </c>
      <c r="E664" s="211"/>
      <c r="F664" s="443">
        <f>VLOOKUP($H664,LISTAS!$C$3:$D$37,2,0)</f>
        <v>2</v>
      </c>
      <c r="G664" s="210">
        <v>180230</v>
      </c>
      <c r="H664" s="210" t="s">
        <v>526</v>
      </c>
      <c r="I664" s="210" t="s">
        <v>559</v>
      </c>
      <c r="J664" s="210">
        <v>15</v>
      </c>
      <c r="K664" s="210" t="s">
        <v>8</v>
      </c>
      <c r="L664" s="398">
        <v>13333</v>
      </c>
    </row>
    <row r="665" spans="1:12" ht="15" x14ac:dyDescent="0.25">
      <c r="A665">
        <f>COUNTIF($B$1:B665,'TABLA LM'!$D$6)</f>
        <v>5</v>
      </c>
      <c r="B665" s="210">
        <v>143649</v>
      </c>
      <c r="C665" s="210" t="s">
        <v>218</v>
      </c>
      <c r="D665" s="398">
        <v>13333</v>
      </c>
      <c r="E665" s="211"/>
      <c r="F665" s="443">
        <f>VLOOKUP($H665,LISTAS!$C$3:$D$37,2,0)</f>
        <v>3</v>
      </c>
      <c r="G665" s="210">
        <v>200835</v>
      </c>
      <c r="H665" s="210" t="s">
        <v>518</v>
      </c>
      <c r="I665" s="210" t="s">
        <v>117</v>
      </c>
      <c r="J665" s="210"/>
      <c r="K665" s="210" t="s">
        <v>8</v>
      </c>
      <c r="L665" s="398">
        <v>40</v>
      </c>
    </row>
    <row r="666" spans="1:12" ht="15" x14ac:dyDescent="0.25">
      <c r="A666">
        <f>COUNTIF($B$1:B666,'TABLA LM'!$D$6)</f>
        <v>5</v>
      </c>
      <c r="B666" s="210">
        <v>143649</v>
      </c>
      <c r="C666" s="210" t="s">
        <v>218</v>
      </c>
      <c r="D666" s="398">
        <v>13333</v>
      </c>
      <c r="E666" s="211"/>
      <c r="F666" s="443">
        <f>VLOOKUP($H666,LISTAS!$C$3:$D$37,2,0)</f>
        <v>7</v>
      </c>
      <c r="G666" s="210">
        <v>206674</v>
      </c>
      <c r="H666" s="210" t="s">
        <v>521</v>
      </c>
      <c r="I666" s="210" t="s">
        <v>219</v>
      </c>
      <c r="J666" s="210"/>
      <c r="K666" s="210" t="s">
        <v>8</v>
      </c>
      <c r="L666" s="398">
        <v>13333</v>
      </c>
    </row>
    <row r="667" spans="1:12" ht="15" x14ac:dyDescent="0.25">
      <c r="A667">
        <f>COUNTIF($B$1:B667,'TABLA LM'!$D$6)</f>
        <v>5</v>
      </c>
      <c r="B667" s="210">
        <v>143649</v>
      </c>
      <c r="C667" s="210" t="s">
        <v>218</v>
      </c>
      <c r="D667" s="398">
        <v>13333</v>
      </c>
      <c r="E667" s="211"/>
      <c r="F667" s="443">
        <f>VLOOKUP($H667,LISTAS!$C$3:$D$37,2,0)</f>
        <v>9</v>
      </c>
      <c r="G667" s="210">
        <v>208188</v>
      </c>
      <c r="H667" s="210" t="s">
        <v>528</v>
      </c>
      <c r="I667" s="210" t="s">
        <v>220</v>
      </c>
      <c r="J667" s="210"/>
      <c r="K667" s="210" t="s">
        <v>8</v>
      </c>
      <c r="L667" s="398">
        <v>13333</v>
      </c>
    </row>
    <row r="668" spans="1:12" ht="15" x14ac:dyDescent="0.25">
      <c r="A668">
        <f>COUNTIF($B$1:B668,'TABLA LM'!$D$6)</f>
        <v>5</v>
      </c>
      <c r="B668" s="210">
        <v>143649</v>
      </c>
      <c r="C668" s="210" t="s">
        <v>218</v>
      </c>
      <c r="D668" s="398">
        <v>13333</v>
      </c>
      <c r="E668" s="211"/>
      <c r="F668" s="443">
        <f>VLOOKUP($H668,LISTAS!$C$3:$D$37,2,0)</f>
        <v>11</v>
      </c>
      <c r="G668" s="210">
        <v>208187</v>
      </c>
      <c r="H668" s="210" t="s">
        <v>527</v>
      </c>
      <c r="I668" s="210" t="s">
        <v>497</v>
      </c>
      <c r="J668" s="210"/>
      <c r="K668" s="210" t="s">
        <v>8</v>
      </c>
      <c r="L668" s="398">
        <v>13333</v>
      </c>
    </row>
    <row r="669" spans="1:12" ht="15" x14ac:dyDescent="0.25">
      <c r="A669">
        <f>COUNTIF($B$1:B669,'TABLA LM'!$D$6)</f>
        <v>5</v>
      </c>
      <c r="B669" s="212">
        <v>141707</v>
      </c>
      <c r="C669" s="212" t="s">
        <v>133</v>
      </c>
      <c r="D669" s="399">
        <v>13072</v>
      </c>
      <c r="E669" s="213"/>
      <c r="F669" s="443">
        <f>VLOOKUP($H669,LISTAS!$C$3:$D$37,2,0)</f>
        <v>1</v>
      </c>
      <c r="G669" s="212">
        <v>130429</v>
      </c>
      <c r="H669" s="290" t="s">
        <v>531</v>
      </c>
      <c r="I669" s="212" t="s">
        <v>75</v>
      </c>
      <c r="J669" s="212">
        <v>15</v>
      </c>
      <c r="K669" s="212" t="s">
        <v>10</v>
      </c>
      <c r="L669" s="399">
        <v>199.995</v>
      </c>
    </row>
    <row r="670" spans="1:12" ht="15" x14ac:dyDescent="0.25">
      <c r="A670">
        <f>COUNTIF($B$1:B670,'TABLA LM'!$D$6)</f>
        <v>5</v>
      </c>
      <c r="B670" s="212">
        <v>141707</v>
      </c>
      <c r="C670" s="212" t="s">
        <v>133</v>
      </c>
      <c r="D670" s="399">
        <v>13072</v>
      </c>
      <c r="E670" s="213"/>
      <c r="F670" s="443">
        <f>VLOOKUP($H670,LISTAS!$C$3:$D$37,2,0)</f>
        <v>2</v>
      </c>
      <c r="G670" s="212">
        <v>181100</v>
      </c>
      <c r="H670" s="212" t="s">
        <v>584</v>
      </c>
      <c r="I670" s="212" t="s">
        <v>135</v>
      </c>
      <c r="J670" s="212">
        <v>15</v>
      </c>
      <c r="K670" s="212" t="s">
        <v>8</v>
      </c>
      <c r="L670" s="399">
        <v>13072</v>
      </c>
    </row>
    <row r="671" spans="1:12" ht="15" x14ac:dyDescent="0.25">
      <c r="A671">
        <f>COUNTIF($B$1:B671,'TABLA LM'!$D$6)</f>
        <v>5</v>
      </c>
      <c r="B671" s="212">
        <v>141707</v>
      </c>
      <c r="C671" s="212" t="s">
        <v>133</v>
      </c>
      <c r="D671" s="399">
        <v>13072</v>
      </c>
      <c r="E671" s="213"/>
      <c r="F671" s="443">
        <f>VLOOKUP($H671,LISTAS!$C$3:$D$37,2,0)</f>
        <v>3</v>
      </c>
      <c r="G671" s="212">
        <v>200842</v>
      </c>
      <c r="H671" s="212" t="s">
        <v>518</v>
      </c>
      <c r="I671" s="212" t="s">
        <v>122</v>
      </c>
      <c r="J671" s="212"/>
      <c r="K671" s="212" t="s">
        <v>8</v>
      </c>
      <c r="L671" s="399">
        <v>35</v>
      </c>
    </row>
    <row r="672" spans="1:12" ht="15" x14ac:dyDescent="0.25">
      <c r="A672">
        <f>COUNTIF($B$1:B672,'TABLA LM'!$D$6)</f>
        <v>5</v>
      </c>
      <c r="B672" s="212">
        <v>141707</v>
      </c>
      <c r="C672" s="212" t="s">
        <v>133</v>
      </c>
      <c r="D672" s="399">
        <v>13072</v>
      </c>
      <c r="E672" s="213"/>
      <c r="F672" s="443">
        <f>VLOOKUP($H672,LISTAS!$C$3:$D$37,2,0)</f>
        <v>7</v>
      </c>
      <c r="G672" s="212">
        <v>201341</v>
      </c>
      <c r="H672" s="212" t="s">
        <v>521</v>
      </c>
      <c r="I672" s="212" t="s">
        <v>134</v>
      </c>
      <c r="J672" s="212"/>
      <c r="K672" s="212" t="s">
        <v>8</v>
      </c>
      <c r="L672" s="399">
        <v>13333</v>
      </c>
    </row>
    <row r="673" spans="1:12" ht="15" x14ac:dyDescent="0.25">
      <c r="A673">
        <f>COUNTIF($B$1:B673,'TABLA LM'!$D$6)</f>
        <v>5</v>
      </c>
      <c r="B673" s="212">
        <v>141707</v>
      </c>
      <c r="C673" s="212" t="s">
        <v>133</v>
      </c>
      <c r="D673" s="399">
        <v>13072</v>
      </c>
      <c r="E673" s="213"/>
      <c r="F673" s="443">
        <f>VLOOKUP($H673,LISTAS!$C$3:$D$37,2,0)</f>
        <v>11</v>
      </c>
      <c r="G673" s="212">
        <v>201540</v>
      </c>
      <c r="H673" s="212" t="s">
        <v>527</v>
      </c>
      <c r="I673" s="212" t="s">
        <v>494</v>
      </c>
      <c r="J673" s="212"/>
      <c r="K673" s="212" t="s">
        <v>8</v>
      </c>
      <c r="L673" s="399">
        <v>13464</v>
      </c>
    </row>
    <row r="674" spans="1:12" ht="15" x14ac:dyDescent="0.25">
      <c r="A674">
        <f>COUNTIF($B$1:B674,'TABLA LM'!$D$6)</f>
        <v>5</v>
      </c>
      <c r="B674" s="214">
        <v>141454</v>
      </c>
      <c r="C674" s="214" t="s">
        <v>99</v>
      </c>
      <c r="D674" s="400">
        <v>1172</v>
      </c>
      <c r="E674" s="215"/>
      <c r="F674" s="443">
        <f>VLOOKUP($H674,LISTAS!$C$3:$D$37,2,0)</f>
        <v>1</v>
      </c>
      <c r="G674" s="214">
        <v>131125</v>
      </c>
      <c r="H674" s="291" t="s">
        <v>531</v>
      </c>
      <c r="I674" s="214" t="s">
        <v>100</v>
      </c>
      <c r="J674" s="214">
        <v>30</v>
      </c>
      <c r="K674" s="214" t="s">
        <v>10</v>
      </c>
      <c r="L674" s="400">
        <v>36</v>
      </c>
    </row>
    <row r="675" spans="1:12" ht="15" x14ac:dyDescent="0.25">
      <c r="A675">
        <f>COUNTIF($B$1:B675,'TABLA LM'!$D$6)</f>
        <v>5</v>
      </c>
      <c r="B675" s="214">
        <v>141454</v>
      </c>
      <c r="C675" s="214" t="s">
        <v>99</v>
      </c>
      <c r="D675" s="400">
        <v>1172</v>
      </c>
      <c r="E675" s="215"/>
      <c r="F675" s="443">
        <f>VLOOKUP($H675,LISTAS!$C$3:$D$37,2,0)</f>
        <v>2</v>
      </c>
      <c r="G675" s="214">
        <v>181142</v>
      </c>
      <c r="H675" s="214" t="s">
        <v>576</v>
      </c>
      <c r="I675" s="214" t="s">
        <v>105</v>
      </c>
      <c r="J675" s="214">
        <v>30</v>
      </c>
      <c r="K675" s="214" t="s">
        <v>8</v>
      </c>
      <c r="L675" s="400">
        <v>1172</v>
      </c>
    </row>
    <row r="676" spans="1:12" ht="15" x14ac:dyDescent="0.25">
      <c r="A676">
        <f>COUNTIF($B$1:B676,'TABLA LM'!$D$6)</f>
        <v>5</v>
      </c>
      <c r="B676" s="214">
        <v>141454</v>
      </c>
      <c r="C676" s="214" t="s">
        <v>99</v>
      </c>
      <c r="D676" s="400">
        <v>1172</v>
      </c>
      <c r="E676" s="215"/>
      <c r="F676" s="443">
        <f>VLOOKUP($H676,LISTAS!$C$3:$D$37,2,0)</f>
        <v>3</v>
      </c>
      <c r="G676" s="214">
        <v>200841</v>
      </c>
      <c r="H676" s="214" t="s">
        <v>518</v>
      </c>
      <c r="I676" s="214" t="s">
        <v>79</v>
      </c>
      <c r="J676" s="214"/>
      <c r="K676" s="214" t="s">
        <v>8</v>
      </c>
      <c r="L676" s="400">
        <v>7</v>
      </c>
    </row>
    <row r="677" spans="1:12" ht="15" x14ac:dyDescent="0.25">
      <c r="A677">
        <f>COUNTIF($B$1:B677,'TABLA LM'!$D$6)</f>
        <v>5</v>
      </c>
      <c r="B677" s="214">
        <v>141454</v>
      </c>
      <c r="C677" s="214" t="s">
        <v>99</v>
      </c>
      <c r="D677" s="400">
        <v>1172</v>
      </c>
      <c r="E677" s="215"/>
      <c r="F677" s="443">
        <f>VLOOKUP($H677,LISTAS!$C$3:$D$37,2,0)</f>
        <v>4</v>
      </c>
      <c r="G677" s="214">
        <v>211959</v>
      </c>
      <c r="H677" s="214" t="s">
        <v>519</v>
      </c>
      <c r="I677" s="214" t="s">
        <v>101</v>
      </c>
      <c r="J677" s="214"/>
      <c r="K677" s="214" t="s">
        <v>8</v>
      </c>
      <c r="L677" s="400">
        <v>1208</v>
      </c>
    </row>
    <row r="678" spans="1:12" ht="15" x14ac:dyDescent="0.25">
      <c r="A678">
        <f>COUNTIF($B$1:B678,'TABLA LM'!$D$6)</f>
        <v>5</v>
      </c>
      <c r="B678" s="214">
        <v>141454</v>
      </c>
      <c r="C678" s="214" t="s">
        <v>99</v>
      </c>
      <c r="D678" s="400">
        <v>1172</v>
      </c>
      <c r="E678" s="215"/>
      <c r="F678" s="443">
        <f>VLOOKUP($H678,LISTAS!$C$3:$D$37,2,0)</f>
        <v>5</v>
      </c>
      <c r="G678" s="214">
        <v>201613</v>
      </c>
      <c r="H678" s="214" t="s">
        <v>520</v>
      </c>
      <c r="I678" s="214" t="s">
        <v>84</v>
      </c>
      <c r="J678" s="214"/>
      <c r="K678" s="214" t="s">
        <v>8</v>
      </c>
      <c r="L678" s="400">
        <v>1208</v>
      </c>
    </row>
    <row r="679" spans="1:12" ht="15" x14ac:dyDescent="0.25">
      <c r="A679">
        <f>COUNTIF($B$1:B679,'TABLA LM'!$D$6)</f>
        <v>5</v>
      </c>
      <c r="B679" s="214">
        <v>141454</v>
      </c>
      <c r="C679" s="214" t="s">
        <v>99</v>
      </c>
      <c r="D679" s="400">
        <v>1172</v>
      </c>
      <c r="E679" s="215"/>
      <c r="F679" s="443">
        <f>VLOOKUP($H679,LISTAS!$C$3:$D$37,2,0)</f>
        <v>7</v>
      </c>
      <c r="G679" s="214">
        <v>211958</v>
      </c>
      <c r="H679" s="214" t="s">
        <v>521</v>
      </c>
      <c r="I679" s="214" t="s">
        <v>104</v>
      </c>
      <c r="J679" s="214"/>
      <c r="K679" s="214" t="s">
        <v>8</v>
      </c>
      <c r="L679" s="400">
        <v>1196</v>
      </c>
    </row>
    <row r="680" spans="1:12" ht="15" x14ac:dyDescent="0.25">
      <c r="A680">
        <f>COUNTIF($B$1:B680,'TABLA LM'!$D$6)</f>
        <v>5</v>
      </c>
      <c r="B680" s="214">
        <v>141454</v>
      </c>
      <c r="C680" s="214" t="s">
        <v>99</v>
      </c>
      <c r="D680" s="400">
        <v>1172</v>
      </c>
      <c r="E680" s="215"/>
      <c r="F680" s="443">
        <f>VLOOKUP($H680,LISTAS!$C$3:$D$37,2,0)</f>
        <v>8</v>
      </c>
      <c r="G680" s="214">
        <v>201378</v>
      </c>
      <c r="H680" s="214" t="s">
        <v>522</v>
      </c>
      <c r="I680" s="214" t="s">
        <v>18</v>
      </c>
      <c r="J680" s="214"/>
      <c r="K680" s="214" t="s">
        <v>8</v>
      </c>
      <c r="L680" s="400">
        <v>1208</v>
      </c>
    </row>
    <row r="681" spans="1:12" ht="15" x14ac:dyDescent="0.25">
      <c r="A681">
        <f>COUNTIF($B$1:B681,'TABLA LM'!$D$6)</f>
        <v>5</v>
      </c>
      <c r="B681" s="214">
        <v>141454</v>
      </c>
      <c r="C681" s="214" t="s">
        <v>99</v>
      </c>
      <c r="D681" s="400">
        <v>1172</v>
      </c>
      <c r="E681" s="215"/>
      <c r="F681" s="443">
        <f>VLOOKUP($H681,LISTAS!$C$3:$D$37,2,0)</f>
        <v>9</v>
      </c>
      <c r="G681" s="214">
        <v>211957</v>
      </c>
      <c r="H681" s="214" t="s">
        <v>528</v>
      </c>
      <c r="I681" s="214" t="s">
        <v>103</v>
      </c>
      <c r="J681" s="214"/>
      <c r="K681" s="214" t="s">
        <v>8</v>
      </c>
      <c r="L681" s="400">
        <v>1196</v>
      </c>
    </row>
    <row r="682" spans="1:12" ht="15" x14ac:dyDescent="0.25">
      <c r="A682">
        <f>COUNTIF($B$1:B682,'TABLA LM'!$D$6)</f>
        <v>5</v>
      </c>
      <c r="B682" s="214">
        <v>141454</v>
      </c>
      <c r="C682" s="214" t="s">
        <v>99</v>
      </c>
      <c r="D682" s="400">
        <v>1172</v>
      </c>
      <c r="E682" s="215"/>
      <c r="F682" s="443">
        <f>VLOOKUP($H682,LISTAS!$C$3:$D$37,2,0)</f>
        <v>15</v>
      </c>
      <c r="G682" s="214">
        <v>202022</v>
      </c>
      <c r="H682" s="214" t="s">
        <v>524</v>
      </c>
      <c r="I682" s="214" t="s">
        <v>102</v>
      </c>
      <c r="J682" s="214"/>
      <c r="K682" s="214" t="s">
        <v>8</v>
      </c>
      <c r="L682" s="400">
        <v>1208</v>
      </c>
    </row>
    <row r="683" spans="1:12" ht="15" x14ac:dyDescent="0.25">
      <c r="A683">
        <f>COUNTIF($B$1:B683,'TABLA LM'!$D$6)</f>
        <v>5</v>
      </c>
      <c r="B683" s="216">
        <v>147776</v>
      </c>
      <c r="C683" s="216" t="s">
        <v>394</v>
      </c>
      <c r="D683" s="401">
        <v>20000</v>
      </c>
      <c r="E683" s="217"/>
      <c r="F683" s="443">
        <f>VLOOKUP($H683,LISTAS!$C$3:$D$37,2,0)</f>
        <v>1</v>
      </c>
      <c r="G683" s="216">
        <v>181820</v>
      </c>
      <c r="H683" s="216" t="s">
        <v>571</v>
      </c>
      <c r="I683" s="216" t="s">
        <v>398</v>
      </c>
      <c r="J683" s="216">
        <v>15</v>
      </c>
      <c r="K683" s="216" t="s">
        <v>8</v>
      </c>
      <c r="L683" s="401">
        <v>20000</v>
      </c>
    </row>
    <row r="684" spans="1:12" ht="15" x14ac:dyDescent="0.25">
      <c r="A684">
        <f>COUNTIF($B$1:B684,'TABLA LM'!$D$6)</f>
        <v>5</v>
      </c>
      <c r="B684" s="216">
        <v>147776</v>
      </c>
      <c r="C684" s="216" t="s">
        <v>394</v>
      </c>
      <c r="D684" s="401">
        <v>20000</v>
      </c>
      <c r="E684" s="217"/>
      <c r="F684" s="443">
        <f>VLOOKUP($H684,LISTAS!$C$3:$D$37,2,0)</f>
        <v>3</v>
      </c>
      <c r="G684" s="216">
        <v>200833</v>
      </c>
      <c r="H684" s="216" t="s">
        <v>518</v>
      </c>
      <c r="I684" s="216" t="s">
        <v>27</v>
      </c>
      <c r="J684" s="216">
        <v>15</v>
      </c>
      <c r="K684" s="216" t="s">
        <v>8</v>
      </c>
      <c r="L684" s="401">
        <v>57</v>
      </c>
    </row>
    <row r="685" spans="1:12" ht="15" x14ac:dyDescent="0.25">
      <c r="A685">
        <f>COUNTIF($B$1:B685,'TABLA LM'!$D$6)</f>
        <v>5</v>
      </c>
      <c r="B685" s="216">
        <v>147776</v>
      </c>
      <c r="C685" s="216" t="s">
        <v>394</v>
      </c>
      <c r="D685" s="401">
        <v>20000</v>
      </c>
      <c r="E685" s="217"/>
      <c r="F685" s="443">
        <f>VLOOKUP($H685,LISTAS!$C$3:$D$37,2,0)</f>
        <v>4</v>
      </c>
      <c r="G685" s="216">
        <v>215100</v>
      </c>
      <c r="H685" s="216" t="s">
        <v>519</v>
      </c>
      <c r="I685" s="216" t="s">
        <v>397</v>
      </c>
      <c r="J685" s="216"/>
      <c r="K685" s="216" t="s">
        <v>8</v>
      </c>
      <c r="L685" s="401">
        <v>20100</v>
      </c>
    </row>
    <row r="686" spans="1:12" ht="15" x14ac:dyDescent="0.25">
      <c r="A686">
        <f>COUNTIF($B$1:B686,'TABLA LM'!$D$6)</f>
        <v>5</v>
      </c>
      <c r="B686" s="216">
        <v>147776</v>
      </c>
      <c r="C686" s="216" t="s">
        <v>394</v>
      </c>
      <c r="D686" s="401">
        <v>20000</v>
      </c>
      <c r="E686" s="217"/>
      <c r="F686" s="443">
        <f>VLOOKUP($H686,LISTAS!$C$3:$D$37,2,0)</f>
        <v>5</v>
      </c>
      <c r="G686" s="216">
        <v>215101</v>
      </c>
      <c r="H686" s="216" t="s">
        <v>520</v>
      </c>
      <c r="I686" s="216" t="s">
        <v>381</v>
      </c>
      <c r="J686" s="216"/>
      <c r="K686" s="216" t="s">
        <v>8</v>
      </c>
      <c r="L686" s="401">
        <v>20100</v>
      </c>
    </row>
    <row r="687" spans="1:12" ht="15" x14ac:dyDescent="0.25">
      <c r="A687">
        <f>COUNTIF($B$1:B687,'TABLA LM'!$D$6)</f>
        <v>5</v>
      </c>
      <c r="B687" s="216">
        <v>147776</v>
      </c>
      <c r="C687" s="216" t="s">
        <v>394</v>
      </c>
      <c r="D687" s="401">
        <v>20000</v>
      </c>
      <c r="E687" s="217"/>
      <c r="F687" s="443">
        <f>VLOOKUP($H687,LISTAS!$C$3:$D$37,2,0)</f>
        <v>6</v>
      </c>
      <c r="G687" s="216">
        <v>215102</v>
      </c>
      <c r="H687" s="216" t="s">
        <v>525</v>
      </c>
      <c r="I687" s="216" t="s">
        <v>382</v>
      </c>
      <c r="J687" s="216"/>
      <c r="K687" s="216" t="s">
        <v>8</v>
      </c>
      <c r="L687" s="401">
        <v>20100</v>
      </c>
    </row>
    <row r="688" spans="1:12" ht="15" x14ac:dyDescent="0.25">
      <c r="A688">
        <f>COUNTIF($B$1:B688,'TABLA LM'!$D$6)</f>
        <v>5</v>
      </c>
      <c r="B688" s="216">
        <v>147776</v>
      </c>
      <c r="C688" s="216" t="s">
        <v>394</v>
      </c>
      <c r="D688" s="401">
        <v>20000</v>
      </c>
      <c r="E688" s="217"/>
      <c r="F688" s="443">
        <f>VLOOKUP($H688,LISTAS!$C$3:$D$37,2,0)</f>
        <v>7</v>
      </c>
      <c r="G688" s="216">
        <v>215156</v>
      </c>
      <c r="H688" s="216" t="s">
        <v>521</v>
      </c>
      <c r="I688" s="216" t="s">
        <v>395</v>
      </c>
      <c r="J688" s="216"/>
      <c r="K688" s="216" t="s">
        <v>8</v>
      </c>
      <c r="L688" s="401">
        <v>20200</v>
      </c>
    </row>
    <row r="689" spans="1:12" ht="15" x14ac:dyDescent="0.25">
      <c r="A689">
        <f>COUNTIF($B$1:B689,'TABLA LM'!$D$6)</f>
        <v>5</v>
      </c>
      <c r="B689" s="216">
        <v>147776</v>
      </c>
      <c r="C689" s="216" t="s">
        <v>394</v>
      </c>
      <c r="D689" s="401">
        <v>20000</v>
      </c>
      <c r="E689" s="217"/>
      <c r="F689" s="443">
        <f>VLOOKUP($H689,LISTAS!$C$3:$D$37,2,0)</f>
        <v>8</v>
      </c>
      <c r="G689" s="216">
        <v>215157</v>
      </c>
      <c r="H689" s="216" t="s">
        <v>522</v>
      </c>
      <c r="I689" s="216" t="s">
        <v>396</v>
      </c>
      <c r="J689" s="216"/>
      <c r="K689" s="216" t="s">
        <v>8</v>
      </c>
      <c r="L689" s="401">
        <v>20200</v>
      </c>
    </row>
    <row r="690" spans="1:12" ht="15" x14ac:dyDescent="0.25">
      <c r="A690">
        <f>COUNTIF($B$1:B690,'TABLA LM'!$D$6)</f>
        <v>5</v>
      </c>
      <c r="B690" s="218">
        <v>147775</v>
      </c>
      <c r="C690" s="218" t="s">
        <v>419</v>
      </c>
      <c r="D690" s="402">
        <v>20000</v>
      </c>
      <c r="E690" s="219"/>
      <c r="F690" s="443">
        <f>VLOOKUP($H690,LISTAS!$C$3:$D$37,2,0)</f>
        <v>1</v>
      </c>
      <c r="G690" s="218">
        <v>181820</v>
      </c>
      <c r="H690" s="218" t="s">
        <v>571</v>
      </c>
      <c r="I690" s="218" t="s">
        <v>398</v>
      </c>
      <c r="J690" s="218">
        <v>15</v>
      </c>
      <c r="K690" s="218" t="s">
        <v>8</v>
      </c>
      <c r="L690" s="402">
        <v>20000</v>
      </c>
    </row>
    <row r="691" spans="1:12" ht="15" x14ac:dyDescent="0.25">
      <c r="A691">
        <f>COUNTIF($B$1:B691,'TABLA LM'!$D$6)</f>
        <v>5</v>
      </c>
      <c r="B691" s="218">
        <v>147775</v>
      </c>
      <c r="C691" s="218" t="s">
        <v>419</v>
      </c>
      <c r="D691" s="402">
        <v>20000</v>
      </c>
      <c r="E691" s="219"/>
      <c r="F691" s="443">
        <f>VLOOKUP($H691,LISTAS!$C$3:$D$37,2,0)</f>
        <v>3</v>
      </c>
      <c r="G691" s="218">
        <v>200833</v>
      </c>
      <c r="H691" s="218" t="s">
        <v>518</v>
      </c>
      <c r="I691" s="218" t="s">
        <v>27</v>
      </c>
      <c r="J691" s="218">
        <v>15</v>
      </c>
      <c r="K691" s="218" t="s">
        <v>8</v>
      </c>
      <c r="L691" s="402">
        <v>57</v>
      </c>
    </row>
    <row r="692" spans="1:12" ht="15" x14ac:dyDescent="0.25">
      <c r="A692">
        <f>COUNTIF($B$1:B692,'TABLA LM'!$D$6)</f>
        <v>5</v>
      </c>
      <c r="B692" s="218">
        <v>147775</v>
      </c>
      <c r="C692" s="218" t="s">
        <v>419</v>
      </c>
      <c r="D692" s="402">
        <v>20000</v>
      </c>
      <c r="E692" s="219"/>
      <c r="F692" s="443">
        <f>VLOOKUP($H692,LISTAS!$C$3:$D$37,2,0)</f>
        <v>4</v>
      </c>
      <c r="G692" s="218">
        <v>215100</v>
      </c>
      <c r="H692" s="218" t="s">
        <v>519</v>
      </c>
      <c r="I692" s="218" t="s">
        <v>397</v>
      </c>
      <c r="J692" s="218"/>
      <c r="K692" s="218" t="s">
        <v>8</v>
      </c>
      <c r="L692" s="402">
        <v>20100</v>
      </c>
    </row>
    <row r="693" spans="1:12" ht="15" x14ac:dyDescent="0.25">
      <c r="A693">
        <f>COUNTIF($B$1:B693,'TABLA LM'!$D$6)</f>
        <v>5</v>
      </c>
      <c r="B693" s="218">
        <v>147775</v>
      </c>
      <c r="C693" s="218" t="s">
        <v>419</v>
      </c>
      <c r="D693" s="402">
        <v>20000</v>
      </c>
      <c r="E693" s="219"/>
      <c r="F693" s="443">
        <f>VLOOKUP($H693,LISTAS!$C$3:$D$37,2,0)</f>
        <v>5</v>
      </c>
      <c r="G693" s="218">
        <v>215101</v>
      </c>
      <c r="H693" s="218" t="s">
        <v>520</v>
      </c>
      <c r="I693" s="218" t="s">
        <v>381</v>
      </c>
      <c r="J693" s="218"/>
      <c r="K693" s="218" t="s">
        <v>8</v>
      </c>
      <c r="L693" s="402">
        <v>20100</v>
      </c>
    </row>
    <row r="694" spans="1:12" ht="15" x14ac:dyDescent="0.25">
      <c r="A694">
        <f>COUNTIF($B$1:B694,'TABLA LM'!$D$6)</f>
        <v>5</v>
      </c>
      <c r="B694" s="218">
        <v>147775</v>
      </c>
      <c r="C694" s="218" t="s">
        <v>419</v>
      </c>
      <c r="D694" s="402">
        <v>20000</v>
      </c>
      <c r="E694" s="219"/>
      <c r="F694" s="443">
        <f>VLOOKUP($H694,LISTAS!$C$3:$D$37,2,0)</f>
        <v>6</v>
      </c>
      <c r="G694" s="218">
        <v>215102</v>
      </c>
      <c r="H694" s="218" t="s">
        <v>525</v>
      </c>
      <c r="I694" s="218" t="s">
        <v>382</v>
      </c>
      <c r="J694" s="218"/>
      <c r="K694" s="218" t="s">
        <v>8</v>
      </c>
      <c r="L694" s="402">
        <v>20100</v>
      </c>
    </row>
    <row r="695" spans="1:12" ht="15" x14ac:dyDescent="0.25">
      <c r="A695">
        <f>COUNTIF($B$1:B695,'TABLA LM'!$D$6)</f>
        <v>5</v>
      </c>
      <c r="B695" s="218">
        <v>147775</v>
      </c>
      <c r="C695" s="218" t="s">
        <v>419</v>
      </c>
      <c r="D695" s="402">
        <v>20000</v>
      </c>
      <c r="E695" s="219"/>
      <c r="F695" s="443">
        <f>VLOOKUP($H695,LISTAS!$C$3:$D$37,2,0)</f>
        <v>7</v>
      </c>
      <c r="G695" s="218">
        <v>215153</v>
      </c>
      <c r="H695" s="218" t="s">
        <v>521</v>
      </c>
      <c r="I695" s="218" t="s">
        <v>420</v>
      </c>
      <c r="J695" s="218"/>
      <c r="K695" s="218" t="s">
        <v>8</v>
      </c>
      <c r="L695" s="402">
        <v>20200</v>
      </c>
    </row>
    <row r="696" spans="1:12" ht="15" x14ac:dyDescent="0.25">
      <c r="A696">
        <f>COUNTIF($B$1:B696,'TABLA LM'!$D$6)</f>
        <v>5</v>
      </c>
      <c r="B696" s="218">
        <v>147775</v>
      </c>
      <c r="C696" s="218" t="s">
        <v>419</v>
      </c>
      <c r="D696" s="402">
        <v>20000</v>
      </c>
      <c r="E696" s="219"/>
      <c r="F696" s="443">
        <f>VLOOKUP($H696,LISTAS!$C$3:$D$37,2,0)</f>
        <v>8</v>
      </c>
      <c r="G696" s="218">
        <v>215155</v>
      </c>
      <c r="H696" s="218" t="s">
        <v>522</v>
      </c>
      <c r="I696" s="218" t="s">
        <v>421</v>
      </c>
      <c r="J696" s="218"/>
      <c r="K696" s="218" t="s">
        <v>8</v>
      </c>
      <c r="L696" s="402">
        <v>20200</v>
      </c>
    </row>
    <row r="697" spans="1:12" ht="15" x14ac:dyDescent="0.25">
      <c r="A697">
        <f>COUNTIF($B$1:B697,'TABLA LM'!$D$6)</f>
        <v>5</v>
      </c>
      <c r="B697" s="220">
        <v>145699</v>
      </c>
      <c r="C697" s="220" t="s">
        <v>366</v>
      </c>
      <c r="D697" s="403">
        <v>6875</v>
      </c>
      <c r="E697" s="221"/>
      <c r="F697" s="443">
        <f>VLOOKUP($H697,LISTAS!$C$3:$D$37,2,0)</f>
        <v>1</v>
      </c>
      <c r="G697" s="220">
        <v>131387</v>
      </c>
      <c r="H697" s="292" t="s">
        <v>531</v>
      </c>
      <c r="I697" s="220" t="s">
        <v>113</v>
      </c>
      <c r="J697" s="220">
        <v>40</v>
      </c>
      <c r="K697" s="220" t="s">
        <v>10</v>
      </c>
      <c r="L697" s="403">
        <v>275</v>
      </c>
    </row>
    <row r="698" spans="1:12" ht="15" x14ac:dyDescent="0.25">
      <c r="A698">
        <f>COUNTIF($B$1:B698,'TABLA LM'!$D$6)</f>
        <v>5</v>
      </c>
      <c r="B698" s="220">
        <v>145699</v>
      </c>
      <c r="C698" s="220" t="s">
        <v>366</v>
      </c>
      <c r="D698" s="403">
        <v>6875</v>
      </c>
      <c r="E698" s="221"/>
      <c r="F698" s="443">
        <f>VLOOKUP($H698,LISTAS!$C$3:$D$37,2,0)</f>
        <v>2</v>
      </c>
      <c r="G698" s="220">
        <v>180342</v>
      </c>
      <c r="H698" s="220" t="s">
        <v>578</v>
      </c>
      <c r="I698" s="220" t="s">
        <v>116</v>
      </c>
      <c r="J698" s="220">
        <v>40</v>
      </c>
      <c r="K698" s="220" t="s">
        <v>8</v>
      </c>
      <c r="L698" s="403">
        <v>6875</v>
      </c>
    </row>
    <row r="699" spans="1:12" ht="15" x14ac:dyDescent="0.25">
      <c r="A699">
        <f>COUNTIF($B$1:B699,'TABLA LM'!$D$6)</f>
        <v>5</v>
      </c>
      <c r="B699" s="220">
        <v>145699</v>
      </c>
      <c r="C699" s="220" t="s">
        <v>366</v>
      </c>
      <c r="D699" s="403">
        <v>6875</v>
      </c>
      <c r="E699" s="221"/>
      <c r="F699" s="443">
        <f>VLOOKUP($H699,LISTAS!$C$3:$D$37,2,0)</f>
        <v>3</v>
      </c>
      <c r="G699" s="220">
        <v>200842</v>
      </c>
      <c r="H699" s="220" t="s">
        <v>518</v>
      </c>
      <c r="I699" s="220" t="s">
        <v>122</v>
      </c>
      <c r="J699" s="220"/>
      <c r="K699" s="220" t="s">
        <v>8</v>
      </c>
      <c r="L699" s="403">
        <v>33</v>
      </c>
    </row>
    <row r="700" spans="1:12" ht="15" x14ac:dyDescent="0.25">
      <c r="A700">
        <f>COUNTIF($B$1:B700,'TABLA LM'!$D$6)</f>
        <v>5</v>
      </c>
      <c r="B700" s="220">
        <v>145699</v>
      </c>
      <c r="C700" s="220" t="s">
        <v>366</v>
      </c>
      <c r="D700" s="403">
        <v>6875</v>
      </c>
      <c r="E700" s="221"/>
      <c r="F700" s="443">
        <f>VLOOKUP($H700,LISTAS!$C$3:$D$37,2,0)</f>
        <v>7</v>
      </c>
      <c r="G700" s="220">
        <v>212820</v>
      </c>
      <c r="H700" s="220" t="s">
        <v>521</v>
      </c>
      <c r="I700" s="220" t="s">
        <v>367</v>
      </c>
      <c r="J700" s="220"/>
      <c r="K700" s="220" t="s">
        <v>8</v>
      </c>
      <c r="L700" s="403">
        <v>6943</v>
      </c>
    </row>
    <row r="701" spans="1:12" ht="15" x14ac:dyDescent="0.25">
      <c r="A701">
        <f>COUNTIF($B$1:B701,'TABLA LM'!$D$6)</f>
        <v>5</v>
      </c>
      <c r="B701" s="220">
        <v>145699</v>
      </c>
      <c r="C701" s="220" t="s">
        <v>366</v>
      </c>
      <c r="D701" s="403">
        <v>6875</v>
      </c>
      <c r="E701" s="221"/>
      <c r="F701" s="443">
        <f>VLOOKUP($H701,LISTAS!$C$3:$D$37,2,0)</f>
        <v>9</v>
      </c>
      <c r="G701" s="220">
        <v>212821</v>
      </c>
      <c r="H701" s="220" t="s">
        <v>528</v>
      </c>
      <c r="I701" s="220" t="s">
        <v>368</v>
      </c>
      <c r="J701" s="220"/>
      <c r="K701" s="220" t="s">
        <v>8</v>
      </c>
      <c r="L701" s="403">
        <v>6943</v>
      </c>
    </row>
    <row r="702" spans="1:12" ht="15" x14ac:dyDescent="0.25">
      <c r="A702">
        <f>COUNTIF($B$1:B702,'TABLA LM'!$D$6)</f>
        <v>5</v>
      </c>
      <c r="B702" s="220">
        <v>145699</v>
      </c>
      <c r="C702" s="220" t="s">
        <v>366</v>
      </c>
      <c r="D702" s="403">
        <v>6875</v>
      </c>
      <c r="E702" s="221"/>
      <c r="F702" s="443">
        <f>VLOOKUP($H702,LISTAS!$C$3:$D$37,2,0)</f>
        <v>11</v>
      </c>
      <c r="G702" s="220">
        <v>212819</v>
      </c>
      <c r="H702" s="220" t="s">
        <v>527</v>
      </c>
      <c r="I702" s="220" t="s">
        <v>498</v>
      </c>
      <c r="J702" s="220"/>
      <c r="K702" s="220" t="s">
        <v>8</v>
      </c>
      <c r="L702" s="403">
        <v>6900</v>
      </c>
    </row>
    <row r="703" spans="1:12" ht="15" x14ac:dyDescent="0.25">
      <c r="A703">
        <f>COUNTIF($B$1:B703,'TABLA LM'!$D$6)</f>
        <v>5</v>
      </c>
      <c r="B703" s="222">
        <v>142315</v>
      </c>
      <c r="C703" s="222" t="s">
        <v>112</v>
      </c>
      <c r="D703" s="404">
        <v>9852</v>
      </c>
      <c r="E703" s="223"/>
      <c r="F703" s="443">
        <f>VLOOKUP($H703,LISTAS!$C$3:$D$37,2,0)</f>
        <v>1</v>
      </c>
      <c r="G703" s="222">
        <v>131387</v>
      </c>
      <c r="H703" s="293" t="s">
        <v>531</v>
      </c>
      <c r="I703" s="222" t="s">
        <v>113</v>
      </c>
      <c r="J703" s="222">
        <v>40</v>
      </c>
      <c r="K703" s="222" t="s">
        <v>10</v>
      </c>
      <c r="L703" s="404">
        <v>400</v>
      </c>
    </row>
    <row r="704" spans="1:12" ht="15" x14ac:dyDescent="0.25">
      <c r="A704">
        <f>COUNTIF($B$1:B704,'TABLA LM'!$D$6)</f>
        <v>5</v>
      </c>
      <c r="B704" s="222">
        <v>142315</v>
      </c>
      <c r="C704" s="222" t="s">
        <v>112</v>
      </c>
      <c r="D704" s="404">
        <v>9852</v>
      </c>
      <c r="E704" s="223"/>
      <c r="F704" s="443">
        <f>VLOOKUP($H704,LISTAS!$C$3:$D$37,2,0)</f>
        <v>2</v>
      </c>
      <c r="G704" s="222">
        <v>180342</v>
      </c>
      <c r="H704" s="222" t="s">
        <v>578</v>
      </c>
      <c r="I704" s="222" t="s">
        <v>116</v>
      </c>
      <c r="J704" s="222">
        <v>40</v>
      </c>
      <c r="K704" s="222" t="s">
        <v>8</v>
      </c>
      <c r="L704" s="404">
        <v>9852</v>
      </c>
    </row>
    <row r="705" spans="1:12" ht="15" x14ac:dyDescent="0.25">
      <c r="A705">
        <f>COUNTIF($B$1:B705,'TABLA LM'!$D$6)</f>
        <v>5</v>
      </c>
      <c r="B705" s="222">
        <v>142315</v>
      </c>
      <c r="C705" s="222" t="s">
        <v>112</v>
      </c>
      <c r="D705" s="404">
        <v>9852</v>
      </c>
      <c r="E705" s="223"/>
      <c r="F705" s="443">
        <f>VLOOKUP($H705,LISTAS!$C$3:$D$37,2,0)</f>
        <v>3</v>
      </c>
      <c r="G705" s="222">
        <v>200835</v>
      </c>
      <c r="H705" s="222" t="s">
        <v>518</v>
      </c>
      <c r="I705" s="222" t="s">
        <v>117</v>
      </c>
      <c r="J705" s="222"/>
      <c r="K705" s="222" t="s">
        <v>8</v>
      </c>
      <c r="L705" s="404">
        <v>97</v>
      </c>
    </row>
    <row r="706" spans="1:12" ht="15" x14ac:dyDescent="0.25">
      <c r="A706">
        <f>COUNTIF($B$1:B706,'TABLA LM'!$D$6)</f>
        <v>5</v>
      </c>
      <c r="B706" s="222">
        <v>142315</v>
      </c>
      <c r="C706" s="222" t="s">
        <v>112</v>
      </c>
      <c r="D706" s="404">
        <v>9852</v>
      </c>
      <c r="E706" s="223"/>
      <c r="F706" s="443">
        <f>VLOOKUP($H706,LISTAS!$C$3:$D$37,2,0)</f>
        <v>7</v>
      </c>
      <c r="G706" s="222">
        <v>209598</v>
      </c>
      <c r="H706" s="222" t="s">
        <v>521</v>
      </c>
      <c r="I706" s="222" t="s">
        <v>115</v>
      </c>
      <c r="J706" s="222"/>
      <c r="K706" s="222" t="s">
        <v>8</v>
      </c>
      <c r="L706" s="404">
        <v>9655</v>
      </c>
    </row>
    <row r="707" spans="1:12" ht="15" x14ac:dyDescent="0.25">
      <c r="A707">
        <f>COUNTIF($B$1:B707,'TABLA LM'!$D$6)</f>
        <v>5</v>
      </c>
      <c r="B707" s="222">
        <v>142315</v>
      </c>
      <c r="C707" s="222" t="s">
        <v>112</v>
      </c>
      <c r="D707" s="404">
        <v>9852</v>
      </c>
      <c r="E707" s="223"/>
      <c r="F707" s="443">
        <f>VLOOKUP($H707,LISTAS!$C$3:$D$37,2,0)</f>
        <v>11</v>
      </c>
      <c r="G707" s="222">
        <v>209605</v>
      </c>
      <c r="H707" s="222" t="s">
        <v>527</v>
      </c>
      <c r="I707" s="222" t="s">
        <v>114</v>
      </c>
      <c r="J707" s="222"/>
      <c r="K707" s="222" t="s">
        <v>8</v>
      </c>
      <c r="L707" s="404">
        <v>10148</v>
      </c>
    </row>
    <row r="708" spans="1:12" ht="15" x14ac:dyDescent="0.25">
      <c r="A708">
        <f>COUNTIF($B$1:B708,'TABLA LM'!$D$6)</f>
        <v>5</v>
      </c>
      <c r="B708" s="224">
        <v>143320</v>
      </c>
      <c r="C708" s="224" t="s">
        <v>191</v>
      </c>
      <c r="D708" s="405">
        <v>6875</v>
      </c>
      <c r="E708" s="225"/>
      <c r="F708" s="443">
        <f>VLOOKUP($H708,LISTAS!$C$3:$D$37,2,0)</f>
        <v>1</v>
      </c>
      <c r="G708" s="224">
        <v>131387</v>
      </c>
      <c r="H708" s="294" t="s">
        <v>531</v>
      </c>
      <c r="I708" s="224" t="s">
        <v>113</v>
      </c>
      <c r="J708" s="224">
        <v>40</v>
      </c>
      <c r="K708" s="224" t="s">
        <v>10</v>
      </c>
      <c r="L708" s="405">
        <v>275</v>
      </c>
    </row>
    <row r="709" spans="1:12" ht="15" x14ac:dyDescent="0.25">
      <c r="A709">
        <f>COUNTIF($B$1:B709,'TABLA LM'!$D$6)</f>
        <v>5</v>
      </c>
      <c r="B709" s="224">
        <v>143320</v>
      </c>
      <c r="C709" s="224" t="s">
        <v>191</v>
      </c>
      <c r="D709" s="405">
        <v>6875</v>
      </c>
      <c r="E709" s="225"/>
      <c r="F709" s="443">
        <f>VLOOKUP($H709,LISTAS!$C$3:$D$37,2,0)</f>
        <v>2</v>
      </c>
      <c r="G709" s="224">
        <v>180342</v>
      </c>
      <c r="H709" s="224" t="s">
        <v>578</v>
      </c>
      <c r="I709" s="224" t="s">
        <v>116</v>
      </c>
      <c r="J709" s="224">
        <v>40</v>
      </c>
      <c r="K709" s="224" t="s">
        <v>8</v>
      </c>
      <c r="L709" s="405">
        <v>6875</v>
      </c>
    </row>
    <row r="710" spans="1:12" ht="15" x14ac:dyDescent="0.25">
      <c r="A710">
        <f>COUNTIF($B$1:B710,'TABLA LM'!$D$6)</f>
        <v>5</v>
      </c>
      <c r="B710" s="224">
        <v>143320</v>
      </c>
      <c r="C710" s="224" t="s">
        <v>191</v>
      </c>
      <c r="D710" s="405">
        <v>6875</v>
      </c>
      <c r="E710" s="225"/>
      <c r="F710" s="443">
        <f>VLOOKUP($H710,LISTAS!$C$3:$D$37,2,0)</f>
        <v>3</v>
      </c>
      <c r="G710" s="224">
        <v>200842</v>
      </c>
      <c r="H710" s="224" t="s">
        <v>518</v>
      </c>
      <c r="I710" s="224" t="s">
        <v>122</v>
      </c>
      <c r="J710" s="224"/>
      <c r="K710" s="224" t="s">
        <v>8</v>
      </c>
      <c r="L710" s="405">
        <v>32</v>
      </c>
    </row>
    <row r="711" spans="1:12" ht="15" x14ac:dyDescent="0.25">
      <c r="A711">
        <f>COUNTIF($B$1:B711,'TABLA LM'!$D$6)</f>
        <v>5</v>
      </c>
      <c r="B711" s="224">
        <v>143320</v>
      </c>
      <c r="C711" s="224" t="s">
        <v>191</v>
      </c>
      <c r="D711" s="405">
        <v>6875</v>
      </c>
      <c r="E711" s="225"/>
      <c r="F711" s="443">
        <f>VLOOKUP($H711,LISTAS!$C$3:$D$37,2,0)</f>
        <v>7</v>
      </c>
      <c r="G711" s="224">
        <v>203205</v>
      </c>
      <c r="H711" s="224" t="s">
        <v>521</v>
      </c>
      <c r="I711" s="224" t="s">
        <v>192</v>
      </c>
      <c r="J711" s="224"/>
      <c r="K711" s="224" t="s">
        <v>8</v>
      </c>
      <c r="L711" s="405">
        <v>6266</v>
      </c>
    </row>
    <row r="712" spans="1:12" ht="15" x14ac:dyDescent="0.25">
      <c r="A712">
        <f>COUNTIF($B$1:B712,'TABLA LM'!$D$6)</f>
        <v>5</v>
      </c>
      <c r="B712" s="224">
        <v>143320</v>
      </c>
      <c r="C712" s="224" t="s">
        <v>191</v>
      </c>
      <c r="D712" s="405">
        <v>6875</v>
      </c>
      <c r="E712" s="225"/>
      <c r="F712" s="443">
        <f>VLOOKUP($H712,LISTAS!$C$3:$D$37,2,0)</f>
        <v>9</v>
      </c>
      <c r="G712" s="224">
        <v>215159</v>
      </c>
      <c r="H712" s="224" t="s">
        <v>528</v>
      </c>
      <c r="I712" s="224" t="s">
        <v>193</v>
      </c>
      <c r="J712" s="224"/>
      <c r="K712" s="224" t="s">
        <v>8</v>
      </c>
      <c r="L712" s="405">
        <v>6266</v>
      </c>
    </row>
    <row r="713" spans="1:12" ht="15" x14ac:dyDescent="0.25">
      <c r="A713">
        <f>COUNTIF($B$1:B713,'TABLA LM'!$D$6)</f>
        <v>5</v>
      </c>
      <c r="B713" s="224">
        <v>143320</v>
      </c>
      <c r="C713" s="224" t="s">
        <v>191</v>
      </c>
      <c r="D713" s="405">
        <v>6875</v>
      </c>
      <c r="E713" s="225"/>
      <c r="F713" s="443">
        <f>VLOOKUP($H713,LISTAS!$C$3:$D$37,2,0)</f>
        <v>11</v>
      </c>
      <c r="G713" s="224">
        <v>203204</v>
      </c>
      <c r="H713" s="224" t="s">
        <v>527</v>
      </c>
      <c r="I713" s="224" t="s">
        <v>499</v>
      </c>
      <c r="J713" s="224"/>
      <c r="K713" s="224" t="s">
        <v>8</v>
      </c>
      <c r="L713" s="405">
        <v>6875</v>
      </c>
    </row>
    <row r="714" spans="1:12" ht="15" x14ac:dyDescent="0.25">
      <c r="A714">
        <f>COUNTIF($B$1:B714,'TABLA LM'!$D$6)</f>
        <v>5</v>
      </c>
      <c r="B714" s="226">
        <v>142607</v>
      </c>
      <c r="C714" s="226" t="s">
        <v>123</v>
      </c>
      <c r="D714" s="406">
        <v>14706</v>
      </c>
      <c r="E714" s="227"/>
      <c r="F714" s="443">
        <f>VLOOKUP($H714,LISTAS!$C$3:$D$37,2,0)</f>
        <v>1</v>
      </c>
      <c r="G714" s="226">
        <v>131387</v>
      </c>
      <c r="H714" s="295" t="s">
        <v>531</v>
      </c>
      <c r="I714" s="226" t="s">
        <v>113</v>
      </c>
      <c r="J714" s="226">
        <v>5</v>
      </c>
      <c r="K714" s="226" t="s">
        <v>10</v>
      </c>
      <c r="L714" s="406">
        <v>75</v>
      </c>
    </row>
    <row r="715" spans="1:12" ht="15" x14ac:dyDescent="0.25">
      <c r="A715">
        <f>COUNTIF($B$1:B715,'TABLA LM'!$D$6)</f>
        <v>5</v>
      </c>
      <c r="B715" s="226">
        <v>142607</v>
      </c>
      <c r="C715" s="226" t="s">
        <v>123</v>
      </c>
      <c r="D715" s="406">
        <v>14706</v>
      </c>
      <c r="E715" s="227"/>
      <c r="F715" s="443">
        <f>VLOOKUP($H715,LISTAS!$C$3:$D$37,2,0)</f>
        <v>2</v>
      </c>
      <c r="G715" s="226">
        <v>180756</v>
      </c>
      <c r="H715" s="226" t="s">
        <v>578</v>
      </c>
      <c r="I715" s="226" t="s">
        <v>126</v>
      </c>
      <c r="J715" s="226">
        <v>5</v>
      </c>
      <c r="K715" s="226" t="s">
        <v>8</v>
      </c>
      <c r="L715" s="406">
        <v>14706</v>
      </c>
    </row>
    <row r="716" spans="1:12" ht="15" x14ac:dyDescent="0.25">
      <c r="A716">
        <f>COUNTIF($B$1:B716,'TABLA LM'!$D$6)</f>
        <v>5</v>
      </c>
      <c r="B716" s="226">
        <v>142607</v>
      </c>
      <c r="C716" s="226" t="s">
        <v>123</v>
      </c>
      <c r="D716" s="406">
        <v>14706</v>
      </c>
      <c r="E716" s="227"/>
      <c r="F716" s="443">
        <f>VLOOKUP($H716,LISTAS!$C$3:$D$37,2,0)</f>
        <v>3</v>
      </c>
      <c r="G716" s="226">
        <v>200841</v>
      </c>
      <c r="H716" s="226" t="s">
        <v>518</v>
      </c>
      <c r="I716" s="226" t="s">
        <v>79</v>
      </c>
      <c r="J716" s="226"/>
      <c r="K716" s="226" t="s">
        <v>8</v>
      </c>
      <c r="L716" s="406">
        <v>34</v>
      </c>
    </row>
    <row r="717" spans="1:12" ht="15" x14ac:dyDescent="0.25">
      <c r="A717">
        <f>COUNTIF($B$1:B717,'TABLA LM'!$D$6)</f>
        <v>5</v>
      </c>
      <c r="B717" s="226">
        <v>142607</v>
      </c>
      <c r="C717" s="226" t="s">
        <v>123</v>
      </c>
      <c r="D717" s="406">
        <v>14706</v>
      </c>
      <c r="E717" s="227"/>
      <c r="F717" s="443">
        <f>VLOOKUP($H717,LISTAS!$C$3:$D$37,2,0)</f>
        <v>7</v>
      </c>
      <c r="G717" s="226">
        <v>209606</v>
      </c>
      <c r="H717" s="226" t="s">
        <v>521</v>
      </c>
      <c r="I717" s="226" t="s">
        <v>125</v>
      </c>
      <c r="J717" s="226"/>
      <c r="K717" s="226" t="s">
        <v>8</v>
      </c>
      <c r="L717" s="406">
        <v>15000</v>
      </c>
    </row>
    <row r="718" spans="1:12" ht="15" x14ac:dyDescent="0.25">
      <c r="A718">
        <f>COUNTIF($B$1:B718,'TABLA LM'!$D$6)</f>
        <v>5</v>
      </c>
      <c r="B718" s="226">
        <v>142607</v>
      </c>
      <c r="C718" s="226" t="s">
        <v>123</v>
      </c>
      <c r="D718" s="406">
        <v>14706</v>
      </c>
      <c r="E718" s="227"/>
      <c r="F718" s="443">
        <f>VLOOKUP($H718,LISTAS!$C$3:$D$37,2,0)</f>
        <v>11</v>
      </c>
      <c r="G718" s="226">
        <v>209607</v>
      </c>
      <c r="H718" s="226" t="s">
        <v>527</v>
      </c>
      <c r="I718" s="226" t="s">
        <v>124</v>
      </c>
      <c r="J718" s="226"/>
      <c r="K718" s="226" t="s">
        <v>8</v>
      </c>
      <c r="L718" s="406">
        <v>15147</v>
      </c>
    </row>
    <row r="719" spans="1:12" ht="15" x14ac:dyDescent="0.25">
      <c r="A719">
        <f>COUNTIF($B$1:B719,'TABLA LM'!$D$6)</f>
        <v>5</v>
      </c>
      <c r="B719" s="228">
        <v>143321</v>
      </c>
      <c r="C719" s="228" t="s">
        <v>194</v>
      </c>
      <c r="D719" s="407">
        <v>55000</v>
      </c>
      <c r="E719" s="229"/>
      <c r="F719" s="443">
        <f>VLOOKUP($H719,LISTAS!$C$3:$D$37,2,0)</f>
        <v>1</v>
      </c>
      <c r="G719" s="228">
        <v>131387</v>
      </c>
      <c r="H719" s="296" t="s">
        <v>531</v>
      </c>
      <c r="I719" s="228" t="s">
        <v>113</v>
      </c>
      <c r="J719" s="228">
        <v>5</v>
      </c>
      <c r="K719" s="228" t="s">
        <v>10</v>
      </c>
      <c r="L719" s="407">
        <v>275</v>
      </c>
    </row>
    <row r="720" spans="1:12" ht="15" x14ac:dyDescent="0.25">
      <c r="A720">
        <f>COUNTIF($B$1:B720,'TABLA LM'!$D$6)</f>
        <v>5</v>
      </c>
      <c r="B720" s="228">
        <v>143321</v>
      </c>
      <c r="C720" s="228" t="s">
        <v>194</v>
      </c>
      <c r="D720" s="407">
        <v>55000</v>
      </c>
      <c r="E720" s="229"/>
      <c r="F720" s="443">
        <f>VLOOKUP($H720,LISTAS!$C$3:$D$37,2,0)</f>
        <v>2</v>
      </c>
      <c r="G720" s="228">
        <v>180756</v>
      </c>
      <c r="H720" s="228" t="s">
        <v>578</v>
      </c>
      <c r="I720" s="228" t="s">
        <v>126</v>
      </c>
      <c r="J720" s="228">
        <v>5</v>
      </c>
      <c r="K720" s="228" t="s">
        <v>8</v>
      </c>
      <c r="L720" s="407">
        <v>55000</v>
      </c>
    </row>
    <row r="721" spans="1:12" ht="15" x14ac:dyDescent="0.25">
      <c r="A721">
        <f>COUNTIF($B$1:B721,'TABLA LM'!$D$6)</f>
        <v>5</v>
      </c>
      <c r="B721" s="228">
        <v>143321</v>
      </c>
      <c r="C721" s="228" t="s">
        <v>194</v>
      </c>
      <c r="D721" s="407">
        <v>55000</v>
      </c>
      <c r="E721" s="229"/>
      <c r="F721" s="443">
        <f>VLOOKUP($H721,LISTAS!$C$3:$D$37,2,0)</f>
        <v>3</v>
      </c>
      <c r="G721" s="228">
        <v>200835</v>
      </c>
      <c r="H721" s="228" t="s">
        <v>518</v>
      </c>
      <c r="I721" s="228" t="s">
        <v>117</v>
      </c>
      <c r="J721" s="228"/>
      <c r="K721" s="228" t="s">
        <v>8</v>
      </c>
      <c r="L721" s="407">
        <v>216</v>
      </c>
    </row>
    <row r="722" spans="1:12" ht="15" x14ac:dyDescent="0.25">
      <c r="A722">
        <f>COUNTIF($B$1:B722,'TABLA LM'!$D$6)</f>
        <v>5</v>
      </c>
      <c r="B722" s="228">
        <v>143321</v>
      </c>
      <c r="C722" s="228" t="s">
        <v>194</v>
      </c>
      <c r="D722" s="407">
        <v>55000</v>
      </c>
      <c r="E722" s="229"/>
      <c r="F722" s="443">
        <f>VLOOKUP($H722,LISTAS!$C$3:$D$37,2,0)</f>
        <v>7</v>
      </c>
      <c r="G722" s="228">
        <v>203855</v>
      </c>
      <c r="H722" s="228" t="s">
        <v>521</v>
      </c>
      <c r="I722" s="228" t="s">
        <v>195</v>
      </c>
      <c r="J722" s="228"/>
      <c r="K722" s="228" t="s">
        <v>8</v>
      </c>
      <c r="L722" s="407">
        <v>55000</v>
      </c>
    </row>
    <row r="723" spans="1:12" ht="15" x14ac:dyDescent="0.25">
      <c r="A723">
        <f>COUNTIF($B$1:B723,'TABLA LM'!$D$6)</f>
        <v>5</v>
      </c>
      <c r="B723" s="228">
        <v>143321</v>
      </c>
      <c r="C723" s="228" t="s">
        <v>194</v>
      </c>
      <c r="D723" s="407">
        <v>55000</v>
      </c>
      <c r="E723" s="229"/>
      <c r="F723" s="443">
        <f>VLOOKUP($H723,LISTAS!$C$3:$D$37,2,0)</f>
        <v>9</v>
      </c>
      <c r="G723" s="228">
        <v>215159</v>
      </c>
      <c r="H723" s="228" t="s">
        <v>528</v>
      </c>
      <c r="I723" s="228" t="s">
        <v>193</v>
      </c>
      <c r="J723" s="228"/>
      <c r="K723" s="228" t="s">
        <v>8</v>
      </c>
      <c r="L723" s="407">
        <v>55000</v>
      </c>
    </row>
    <row r="724" spans="1:12" ht="15" x14ac:dyDescent="0.25">
      <c r="A724">
        <f>COUNTIF($B$1:B724,'TABLA LM'!$D$6)</f>
        <v>5</v>
      </c>
      <c r="B724" s="228">
        <v>143321</v>
      </c>
      <c r="C724" s="228" t="s">
        <v>194</v>
      </c>
      <c r="D724" s="407">
        <v>55000</v>
      </c>
      <c r="E724" s="229"/>
      <c r="F724" s="443">
        <f>VLOOKUP($H724,LISTAS!$C$3:$D$37,2,0)</f>
        <v>11</v>
      </c>
      <c r="G724" s="228">
        <v>203856</v>
      </c>
      <c r="H724" s="228" t="s">
        <v>527</v>
      </c>
      <c r="I724" s="228" t="s">
        <v>500</v>
      </c>
      <c r="J724" s="228"/>
      <c r="K724" s="228" t="s">
        <v>8</v>
      </c>
      <c r="L724" s="407">
        <v>55000</v>
      </c>
    </row>
    <row r="725" spans="1:12" ht="15" x14ac:dyDescent="0.25">
      <c r="A725">
        <f>COUNTIF($B$1:B725,'TABLA LM'!$D$6)</f>
        <v>5</v>
      </c>
      <c r="B725" s="230">
        <v>145690</v>
      </c>
      <c r="C725" s="230" t="s">
        <v>436</v>
      </c>
      <c r="D725" s="408">
        <v>5825</v>
      </c>
      <c r="E725" s="231"/>
      <c r="F725" s="443">
        <f>VLOOKUP($H725,LISTAS!$C$3:$D$37,2,0)</f>
        <v>1</v>
      </c>
      <c r="G725" s="230">
        <v>130453</v>
      </c>
      <c r="H725" s="297" t="s">
        <v>531</v>
      </c>
      <c r="I725" s="230" t="s">
        <v>338</v>
      </c>
      <c r="J725" s="230">
        <v>5</v>
      </c>
      <c r="K725" s="230" t="s">
        <v>21</v>
      </c>
      <c r="L725" s="408">
        <v>30</v>
      </c>
    </row>
    <row r="726" spans="1:12" ht="15" x14ac:dyDescent="0.25">
      <c r="A726">
        <f>COUNTIF($B$1:B726,'TABLA LM'!$D$6)</f>
        <v>5</v>
      </c>
      <c r="B726" s="230">
        <v>145690</v>
      </c>
      <c r="C726" s="230" t="s">
        <v>436</v>
      </c>
      <c r="D726" s="408">
        <v>5825</v>
      </c>
      <c r="E726" s="231"/>
      <c r="F726" s="443">
        <f>VLOOKUP($H726,LISTAS!$C$3:$D$37,2,0)</f>
        <v>2</v>
      </c>
      <c r="G726" s="230">
        <v>181239</v>
      </c>
      <c r="H726" s="230" t="s">
        <v>585</v>
      </c>
      <c r="I726" s="230" t="s">
        <v>440</v>
      </c>
      <c r="J726" s="230">
        <v>5</v>
      </c>
      <c r="K726" s="230" t="s">
        <v>8</v>
      </c>
      <c r="L726" s="408">
        <v>5150</v>
      </c>
    </row>
    <row r="727" spans="1:12" ht="15" x14ac:dyDescent="0.25">
      <c r="A727">
        <f>COUNTIF($B$1:B727,'TABLA LM'!$D$6)</f>
        <v>5</v>
      </c>
      <c r="B727" s="230">
        <v>145690</v>
      </c>
      <c r="C727" s="230" t="s">
        <v>436</v>
      </c>
      <c r="D727" s="408">
        <v>5825</v>
      </c>
      <c r="E727" s="231"/>
      <c r="F727" s="443">
        <f>VLOOKUP($H727,LISTAS!$C$3:$D$37,2,0)</f>
        <v>3</v>
      </c>
      <c r="G727" s="230">
        <v>200833</v>
      </c>
      <c r="H727" s="230" t="s">
        <v>518</v>
      </c>
      <c r="I727" s="230" t="s">
        <v>27</v>
      </c>
      <c r="J727" s="230"/>
      <c r="K727" s="230" t="s">
        <v>8</v>
      </c>
      <c r="L727" s="408">
        <v>19</v>
      </c>
    </row>
    <row r="728" spans="1:12" ht="15" x14ac:dyDescent="0.25">
      <c r="A728">
        <f>COUNTIF($B$1:B728,'TABLA LM'!$D$6)</f>
        <v>5</v>
      </c>
      <c r="B728" s="230">
        <v>145690</v>
      </c>
      <c r="C728" s="230" t="s">
        <v>436</v>
      </c>
      <c r="D728" s="408">
        <v>5825</v>
      </c>
      <c r="E728" s="231"/>
      <c r="F728" s="443">
        <f>VLOOKUP($H728,LISTAS!$C$3:$D$37,2,0)</f>
        <v>4</v>
      </c>
      <c r="G728" s="230">
        <v>201452</v>
      </c>
      <c r="H728" s="230" t="s">
        <v>519</v>
      </c>
      <c r="I728" s="230" t="s">
        <v>32</v>
      </c>
      <c r="J728" s="230"/>
      <c r="K728" s="230" t="s">
        <v>8</v>
      </c>
      <c r="L728" s="408">
        <v>5942</v>
      </c>
    </row>
    <row r="729" spans="1:12" ht="15" x14ac:dyDescent="0.25">
      <c r="A729">
        <f>COUNTIF($B$1:B729,'TABLA LM'!$D$6)</f>
        <v>5</v>
      </c>
      <c r="B729" s="230">
        <v>145690</v>
      </c>
      <c r="C729" s="230" t="s">
        <v>436</v>
      </c>
      <c r="D729" s="408">
        <v>5825</v>
      </c>
      <c r="E729" s="231"/>
      <c r="F729" s="443">
        <f>VLOOKUP($H729,LISTAS!$C$3:$D$37,2,0)</f>
        <v>5</v>
      </c>
      <c r="G729" s="230">
        <v>203264</v>
      </c>
      <c r="H729" s="230" t="s">
        <v>520</v>
      </c>
      <c r="I729" s="230" t="s">
        <v>24</v>
      </c>
      <c r="J729" s="230"/>
      <c r="K729" s="230" t="s">
        <v>8</v>
      </c>
      <c r="L729" s="408">
        <v>5942</v>
      </c>
    </row>
    <row r="730" spans="1:12" ht="15" x14ac:dyDescent="0.25">
      <c r="A730">
        <f>COUNTIF($B$1:B730,'TABLA LM'!$D$6)</f>
        <v>5</v>
      </c>
      <c r="B730" s="230">
        <v>145690</v>
      </c>
      <c r="C730" s="230" t="s">
        <v>436</v>
      </c>
      <c r="D730" s="408">
        <v>5825</v>
      </c>
      <c r="E730" s="231"/>
      <c r="F730" s="443">
        <f>VLOOKUP($H730,LISTAS!$C$3:$D$37,2,0)</f>
        <v>6</v>
      </c>
      <c r="G730" s="230">
        <v>203265</v>
      </c>
      <c r="H730" s="230" t="s">
        <v>525</v>
      </c>
      <c r="I730" s="230" t="s">
        <v>23</v>
      </c>
      <c r="J730" s="230"/>
      <c r="K730" s="230" t="s">
        <v>8</v>
      </c>
      <c r="L730" s="408">
        <v>5942</v>
      </c>
    </row>
    <row r="731" spans="1:12" ht="15" x14ac:dyDescent="0.25">
      <c r="A731">
        <f>COUNTIF($B$1:B731,'TABLA LM'!$D$6)</f>
        <v>5</v>
      </c>
      <c r="B731" s="230">
        <v>145690</v>
      </c>
      <c r="C731" s="230" t="s">
        <v>436</v>
      </c>
      <c r="D731" s="408">
        <v>5825</v>
      </c>
      <c r="E731" s="231"/>
      <c r="F731" s="443">
        <f>VLOOKUP($H731,LISTAS!$C$3:$D$37,2,0)</f>
        <v>7</v>
      </c>
      <c r="G731" s="230">
        <v>214936</v>
      </c>
      <c r="H731" s="230" t="s">
        <v>521</v>
      </c>
      <c r="I731" s="230" t="s">
        <v>439</v>
      </c>
      <c r="J731" s="230"/>
      <c r="K731" s="230" t="s">
        <v>8</v>
      </c>
      <c r="L731" s="408">
        <v>5884</v>
      </c>
    </row>
    <row r="732" spans="1:12" ht="15" x14ac:dyDescent="0.25">
      <c r="A732">
        <f>COUNTIF($B$1:B732,'TABLA LM'!$D$6)</f>
        <v>5</v>
      </c>
      <c r="B732" s="230">
        <v>145690</v>
      </c>
      <c r="C732" s="230" t="s">
        <v>436</v>
      </c>
      <c r="D732" s="408">
        <v>5825</v>
      </c>
      <c r="E732" s="231"/>
      <c r="F732" s="443">
        <f>VLOOKUP($H732,LISTAS!$C$3:$D$37,2,0)</f>
        <v>8</v>
      </c>
      <c r="G732" s="230">
        <v>214934</v>
      </c>
      <c r="H732" s="230" t="s">
        <v>522</v>
      </c>
      <c r="I732" s="230" t="s">
        <v>437</v>
      </c>
      <c r="J732" s="230"/>
      <c r="K732" s="230" t="s">
        <v>8</v>
      </c>
      <c r="L732" s="408">
        <v>5884</v>
      </c>
    </row>
    <row r="733" spans="1:12" ht="15" x14ac:dyDescent="0.25">
      <c r="A733">
        <f>COUNTIF($B$1:B733,'TABLA LM'!$D$6)</f>
        <v>5</v>
      </c>
      <c r="B733" s="230">
        <v>145690</v>
      </c>
      <c r="C733" s="230" t="s">
        <v>436</v>
      </c>
      <c r="D733" s="408">
        <v>5825</v>
      </c>
      <c r="E733" s="231"/>
      <c r="F733" s="443">
        <f>VLOOKUP($H733,LISTAS!$C$3:$D$37,2,0)</f>
        <v>9</v>
      </c>
      <c r="G733" s="230">
        <v>212456</v>
      </c>
      <c r="H733" s="230" t="s">
        <v>528</v>
      </c>
      <c r="I733" s="230" t="s">
        <v>438</v>
      </c>
      <c r="J733" s="230"/>
      <c r="K733" s="230" t="s">
        <v>8</v>
      </c>
      <c r="L733" s="408">
        <v>5884</v>
      </c>
    </row>
    <row r="734" spans="1:12" ht="15" x14ac:dyDescent="0.25">
      <c r="A734">
        <f>COUNTIF($B$1:B734,'TABLA LM'!$D$6)</f>
        <v>5</v>
      </c>
      <c r="B734" s="232">
        <v>145691</v>
      </c>
      <c r="C734" s="232" t="s">
        <v>436</v>
      </c>
      <c r="D734" s="409">
        <v>5825</v>
      </c>
      <c r="E734" s="233"/>
      <c r="F734" s="443">
        <f>VLOOKUP($H734,LISTAS!$C$3:$D$37,2,0)</f>
        <v>1</v>
      </c>
      <c r="G734" s="232">
        <v>130453</v>
      </c>
      <c r="H734" s="298" t="s">
        <v>531</v>
      </c>
      <c r="I734" s="232" t="s">
        <v>338</v>
      </c>
      <c r="J734" s="232">
        <v>5</v>
      </c>
      <c r="K734" s="232" t="s">
        <v>21</v>
      </c>
      <c r="L734" s="409">
        <v>30</v>
      </c>
    </row>
    <row r="735" spans="1:12" ht="15" x14ac:dyDescent="0.25">
      <c r="A735">
        <f>COUNTIF($B$1:B735,'TABLA LM'!$D$6)</f>
        <v>5</v>
      </c>
      <c r="B735" s="232">
        <v>145691</v>
      </c>
      <c r="C735" s="232" t="s">
        <v>436</v>
      </c>
      <c r="D735" s="409">
        <v>5825</v>
      </c>
      <c r="E735" s="233"/>
      <c r="F735" s="443">
        <f>VLOOKUP($H735,LISTAS!$C$3:$D$37,2,0)</f>
        <v>2</v>
      </c>
      <c r="G735" s="232">
        <v>181239</v>
      </c>
      <c r="H735" s="232" t="s">
        <v>585</v>
      </c>
      <c r="I735" s="232" t="s">
        <v>440</v>
      </c>
      <c r="J735" s="232">
        <v>5</v>
      </c>
      <c r="K735" s="232" t="s">
        <v>8</v>
      </c>
      <c r="L735" s="409">
        <v>5825</v>
      </c>
    </row>
    <row r="736" spans="1:12" ht="15" x14ac:dyDescent="0.25">
      <c r="A736">
        <f>COUNTIF($B$1:B736,'TABLA LM'!$D$6)</f>
        <v>5</v>
      </c>
      <c r="B736" s="232">
        <v>145691</v>
      </c>
      <c r="C736" s="232" t="s">
        <v>436</v>
      </c>
      <c r="D736" s="409">
        <v>5825</v>
      </c>
      <c r="E736" s="233"/>
      <c r="F736" s="443">
        <f>VLOOKUP($H736,LISTAS!$C$3:$D$37,2,0)</f>
        <v>3</v>
      </c>
      <c r="G736" s="232">
        <v>200833</v>
      </c>
      <c r="H736" s="232" t="s">
        <v>518</v>
      </c>
      <c r="I736" s="232" t="s">
        <v>27</v>
      </c>
      <c r="J736" s="232"/>
      <c r="K736" s="232" t="s">
        <v>8</v>
      </c>
      <c r="L736" s="409">
        <v>19</v>
      </c>
    </row>
    <row r="737" spans="1:12" ht="15" x14ac:dyDescent="0.25">
      <c r="A737">
        <f>COUNTIF($B$1:B737,'TABLA LM'!$D$6)</f>
        <v>5</v>
      </c>
      <c r="B737" s="232">
        <v>145691</v>
      </c>
      <c r="C737" s="232" t="s">
        <v>436</v>
      </c>
      <c r="D737" s="409">
        <v>5825</v>
      </c>
      <c r="E737" s="233"/>
      <c r="F737" s="443">
        <f>VLOOKUP($H737,LISTAS!$C$3:$D$37,2,0)</f>
        <v>4</v>
      </c>
      <c r="G737" s="232">
        <v>201452</v>
      </c>
      <c r="H737" s="232" t="s">
        <v>519</v>
      </c>
      <c r="I737" s="232" t="s">
        <v>32</v>
      </c>
      <c r="J737" s="232"/>
      <c r="K737" s="232" t="s">
        <v>8</v>
      </c>
      <c r="L737" s="409">
        <v>5942</v>
      </c>
    </row>
    <row r="738" spans="1:12" ht="15" x14ac:dyDescent="0.25">
      <c r="A738">
        <f>COUNTIF($B$1:B738,'TABLA LM'!$D$6)</f>
        <v>5</v>
      </c>
      <c r="B738" s="232">
        <v>145691</v>
      </c>
      <c r="C738" s="232" t="s">
        <v>436</v>
      </c>
      <c r="D738" s="409">
        <v>5825</v>
      </c>
      <c r="E738" s="233"/>
      <c r="F738" s="443">
        <f>VLOOKUP($H738,LISTAS!$C$3:$D$37,2,0)</f>
        <v>5</v>
      </c>
      <c r="G738" s="232">
        <v>203264</v>
      </c>
      <c r="H738" s="232" t="s">
        <v>520</v>
      </c>
      <c r="I738" s="232" t="s">
        <v>24</v>
      </c>
      <c r="J738" s="232"/>
      <c r="K738" s="232" t="s">
        <v>8</v>
      </c>
      <c r="L738" s="409">
        <v>5942</v>
      </c>
    </row>
    <row r="739" spans="1:12" ht="15" x14ac:dyDescent="0.25">
      <c r="A739">
        <f>COUNTIF($B$1:B739,'TABLA LM'!$D$6)</f>
        <v>5</v>
      </c>
      <c r="B739" s="232">
        <v>145691</v>
      </c>
      <c r="C739" s="232" t="s">
        <v>436</v>
      </c>
      <c r="D739" s="409">
        <v>5825</v>
      </c>
      <c r="E739" s="233"/>
      <c r="F739" s="443">
        <f>VLOOKUP($H739,LISTAS!$C$3:$D$37,2,0)</f>
        <v>6</v>
      </c>
      <c r="G739" s="232">
        <v>203265</v>
      </c>
      <c r="H739" s="232" t="s">
        <v>525</v>
      </c>
      <c r="I739" s="232" t="s">
        <v>23</v>
      </c>
      <c r="J739" s="232"/>
      <c r="K739" s="232" t="s">
        <v>8</v>
      </c>
      <c r="L739" s="409">
        <v>5942</v>
      </c>
    </row>
    <row r="740" spans="1:12" ht="15" x14ac:dyDescent="0.25">
      <c r="A740">
        <f>COUNTIF($B$1:B740,'TABLA LM'!$D$6)</f>
        <v>5</v>
      </c>
      <c r="B740" s="232">
        <v>145691</v>
      </c>
      <c r="C740" s="232" t="s">
        <v>436</v>
      </c>
      <c r="D740" s="409">
        <v>5825</v>
      </c>
      <c r="E740" s="233"/>
      <c r="F740" s="443">
        <f>VLOOKUP($H740,LISTAS!$C$3:$D$37,2,0)</f>
        <v>7</v>
      </c>
      <c r="G740" s="232">
        <v>214938</v>
      </c>
      <c r="H740" s="232" t="s">
        <v>521</v>
      </c>
      <c r="I740" s="232" t="s">
        <v>443</v>
      </c>
      <c r="J740" s="232"/>
      <c r="K740" s="232" t="s">
        <v>8</v>
      </c>
      <c r="L740" s="409">
        <v>5884</v>
      </c>
    </row>
    <row r="741" spans="1:12" ht="15" x14ac:dyDescent="0.25">
      <c r="A741">
        <f>COUNTIF($B$1:B741,'TABLA LM'!$D$6)</f>
        <v>5</v>
      </c>
      <c r="B741" s="232">
        <v>145691</v>
      </c>
      <c r="C741" s="232" t="s">
        <v>436</v>
      </c>
      <c r="D741" s="409">
        <v>5825</v>
      </c>
      <c r="E741" s="233"/>
      <c r="F741" s="443">
        <f>VLOOKUP($H741,LISTAS!$C$3:$D$37,2,0)</f>
        <v>8</v>
      </c>
      <c r="G741" s="232">
        <v>214937</v>
      </c>
      <c r="H741" s="232" t="s">
        <v>522</v>
      </c>
      <c r="I741" s="232" t="s">
        <v>441</v>
      </c>
      <c r="J741" s="232"/>
      <c r="K741" s="232" t="s">
        <v>8</v>
      </c>
      <c r="L741" s="409">
        <v>5884</v>
      </c>
    </row>
    <row r="742" spans="1:12" ht="15" x14ac:dyDescent="0.25">
      <c r="A742">
        <f>COUNTIF($B$1:B742,'TABLA LM'!$D$6)</f>
        <v>5</v>
      </c>
      <c r="B742" s="232">
        <v>145691</v>
      </c>
      <c r="C742" s="232" t="s">
        <v>436</v>
      </c>
      <c r="D742" s="409">
        <v>5825</v>
      </c>
      <c r="E742" s="233"/>
      <c r="F742" s="443">
        <f>VLOOKUP($H742,LISTAS!$C$3:$D$37,2,0)</f>
        <v>9</v>
      </c>
      <c r="G742" s="232">
        <v>212457</v>
      </c>
      <c r="H742" s="232" t="s">
        <v>528</v>
      </c>
      <c r="I742" s="232" t="s">
        <v>442</v>
      </c>
      <c r="J742" s="232"/>
      <c r="K742" s="232" t="s">
        <v>8</v>
      </c>
      <c r="L742" s="409">
        <v>5884</v>
      </c>
    </row>
    <row r="743" spans="1:12" ht="15" x14ac:dyDescent="0.25">
      <c r="A743">
        <f>COUNTIF($B$1:B743,'TABLA LM'!$D$6)</f>
        <v>5</v>
      </c>
      <c r="B743" s="234">
        <v>147767</v>
      </c>
      <c r="C743" s="234" t="s">
        <v>387</v>
      </c>
      <c r="D743" s="410">
        <v>10000</v>
      </c>
      <c r="E743" s="235"/>
      <c r="F743" s="443">
        <f>VLOOKUP($H743,LISTAS!$C$3:$D$37,2,0)</f>
        <v>1</v>
      </c>
      <c r="G743" s="234">
        <v>181814</v>
      </c>
      <c r="H743" s="234" t="s">
        <v>571</v>
      </c>
      <c r="I743" s="234" t="s">
        <v>386</v>
      </c>
      <c r="J743" s="234">
        <v>5</v>
      </c>
      <c r="K743" s="234" t="s">
        <v>8</v>
      </c>
      <c r="L743" s="410">
        <v>10000</v>
      </c>
    </row>
    <row r="744" spans="1:12" ht="15" x14ac:dyDescent="0.25">
      <c r="A744">
        <f>COUNTIF($B$1:B744,'TABLA LM'!$D$6)</f>
        <v>5</v>
      </c>
      <c r="B744" s="234">
        <v>147767</v>
      </c>
      <c r="C744" s="234" t="s">
        <v>387</v>
      </c>
      <c r="D744" s="410">
        <v>10000</v>
      </c>
      <c r="E744" s="235"/>
      <c r="F744" s="443">
        <f>VLOOKUP($H744,LISTAS!$C$3:$D$37,2,0)</f>
        <v>3</v>
      </c>
      <c r="G744" s="234">
        <v>200833</v>
      </c>
      <c r="H744" s="234" t="s">
        <v>518</v>
      </c>
      <c r="I744" s="234" t="s">
        <v>27</v>
      </c>
      <c r="J744" s="234">
        <v>5</v>
      </c>
      <c r="K744" s="234" t="s">
        <v>8</v>
      </c>
      <c r="L744" s="410">
        <v>52</v>
      </c>
    </row>
    <row r="745" spans="1:12" ht="15" x14ac:dyDescent="0.25">
      <c r="A745">
        <f>COUNTIF($B$1:B745,'TABLA LM'!$D$6)</f>
        <v>5</v>
      </c>
      <c r="B745" s="234">
        <v>147767</v>
      </c>
      <c r="C745" s="234" t="s">
        <v>387</v>
      </c>
      <c r="D745" s="410">
        <v>10000</v>
      </c>
      <c r="E745" s="235"/>
      <c r="F745" s="443">
        <f>VLOOKUP($H745,LISTAS!$C$3:$D$37,2,0)</f>
        <v>4</v>
      </c>
      <c r="G745" s="234">
        <v>215109</v>
      </c>
      <c r="H745" s="234" t="s">
        <v>519</v>
      </c>
      <c r="I745" s="234" t="s">
        <v>380</v>
      </c>
      <c r="J745" s="234"/>
      <c r="K745" s="234" t="s">
        <v>8</v>
      </c>
      <c r="L745" s="410">
        <v>10300</v>
      </c>
    </row>
    <row r="746" spans="1:12" ht="15" x14ac:dyDescent="0.25">
      <c r="A746">
        <f>COUNTIF($B$1:B746,'TABLA LM'!$D$6)</f>
        <v>5</v>
      </c>
      <c r="B746" s="234">
        <v>147767</v>
      </c>
      <c r="C746" s="234" t="s">
        <v>387</v>
      </c>
      <c r="D746" s="410">
        <v>10000</v>
      </c>
      <c r="E746" s="235"/>
      <c r="F746" s="443">
        <f>VLOOKUP($H746,LISTAS!$C$3:$D$37,2,0)</f>
        <v>5</v>
      </c>
      <c r="G746" s="234">
        <v>215101</v>
      </c>
      <c r="H746" s="234" t="s">
        <v>520</v>
      </c>
      <c r="I746" s="234" t="s">
        <v>381</v>
      </c>
      <c r="J746" s="234"/>
      <c r="K746" s="234" t="s">
        <v>8</v>
      </c>
      <c r="L746" s="410">
        <v>10300</v>
      </c>
    </row>
    <row r="747" spans="1:12" ht="15" x14ac:dyDescent="0.25">
      <c r="A747">
        <f>COUNTIF($B$1:B747,'TABLA LM'!$D$6)</f>
        <v>5</v>
      </c>
      <c r="B747" s="234">
        <v>147767</v>
      </c>
      <c r="C747" s="234" t="s">
        <v>387</v>
      </c>
      <c r="D747" s="410">
        <v>10000</v>
      </c>
      <c r="E747" s="235"/>
      <c r="F747" s="443">
        <f>VLOOKUP($H747,LISTAS!$C$3:$D$37,2,0)</f>
        <v>6</v>
      </c>
      <c r="G747" s="234">
        <v>215102</v>
      </c>
      <c r="H747" s="234" t="s">
        <v>525</v>
      </c>
      <c r="I747" s="234" t="s">
        <v>382</v>
      </c>
      <c r="J747" s="234"/>
      <c r="K747" s="234" t="s">
        <v>8</v>
      </c>
      <c r="L747" s="410">
        <v>10300</v>
      </c>
    </row>
    <row r="748" spans="1:12" ht="15" x14ac:dyDescent="0.25">
      <c r="A748">
        <f>COUNTIF($B$1:B748,'TABLA LM'!$D$6)</f>
        <v>5</v>
      </c>
      <c r="B748" s="234">
        <v>147767</v>
      </c>
      <c r="C748" s="234" t="s">
        <v>387</v>
      </c>
      <c r="D748" s="410">
        <v>10000</v>
      </c>
      <c r="E748" s="235"/>
      <c r="F748" s="443">
        <f>VLOOKUP($H748,LISTAS!$C$3:$D$37,2,0)</f>
        <v>7</v>
      </c>
      <c r="G748" s="234">
        <v>215106</v>
      </c>
      <c r="H748" s="234" t="s">
        <v>521</v>
      </c>
      <c r="I748" s="234" t="s">
        <v>389</v>
      </c>
      <c r="J748" s="234"/>
      <c r="K748" s="234" t="s">
        <v>8</v>
      </c>
      <c r="L748" s="410">
        <v>10200</v>
      </c>
    </row>
    <row r="749" spans="1:12" ht="15" x14ac:dyDescent="0.25">
      <c r="A749">
        <f>COUNTIF($B$1:B749,'TABLA LM'!$D$6)</f>
        <v>5</v>
      </c>
      <c r="B749" s="234">
        <v>147767</v>
      </c>
      <c r="C749" s="234" t="s">
        <v>387</v>
      </c>
      <c r="D749" s="410">
        <v>10000</v>
      </c>
      <c r="E749" s="235"/>
      <c r="F749" s="443">
        <f>VLOOKUP($H749,LISTAS!$C$3:$D$37,2,0)</f>
        <v>8</v>
      </c>
      <c r="G749" s="234">
        <v>215108</v>
      </c>
      <c r="H749" s="234" t="s">
        <v>522</v>
      </c>
      <c r="I749" s="234" t="s">
        <v>388</v>
      </c>
      <c r="J749" s="234"/>
      <c r="K749" s="234" t="s">
        <v>8</v>
      </c>
      <c r="L749" s="410">
        <v>10300</v>
      </c>
    </row>
    <row r="750" spans="1:12" ht="15" x14ac:dyDescent="0.25">
      <c r="A750">
        <f>COUNTIF($B$1:B750,'TABLA LM'!$D$6)</f>
        <v>5</v>
      </c>
      <c r="B750" s="234">
        <v>147767</v>
      </c>
      <c r="C750" s="234" t="s">
        <v>387</v>
      </c>
      <c r="D750" s="410">
        <v>10000</v>
      </c>
      <c r="E750" s="235"/>
      <c r="F750" s="443">
        <f>VLOOKUP($H750,LISTAS!$C$3:$D$37,2,0)</f>
        <v>9</v>
      </c>
      <c r="G750" s="234">
        <v>215107</v>
      </c>
      <c r="H750" s="234" t="s">
        <v>528</v>
      </c>
      <c r="I750" s="234" t="s">
        <v>385</v>
      </c>
      <c r="J750" s="234"/>
      <c r="K750" s="234" t="s">
        <v>8</v>
      </c>
      <c r="L750" s="410">
        <v>10200</v>
      </c>
    </row>
    <row r="751" spans="1:12" ht="15" x14ac:dyDescent="0.25">
      <c r="A751">
        <f>COUNTIF($B$1:B751,'TABLA LM'!$D$6)</f>
        <v>5</v>
      </c>
      <c r="B751" s="236">
        <v>147769</v>
      </c>
      <c r="C751" s="236" t="s">
        <v>379</v>
      </c>
      <c r="D751" s="411">
        <v>10000</v>
      </c>
      <c r="E751" s="237"/>
      <c r="F751" s="443">
        <f>VLOOKUP($H751,LISTAS!$C$3:$D$37,2,0)</f>
        <v>1</v>
      </c>
      <c r="G751" s="236">
        <v>181814</v>
      </c>
      <c r="H751" s="236" t="s">
        <v>571</v>
      </c>
      <c r="I751" s="236" t="s">
        <v>386</v>
      </c>
      <c r="J751" s="236">
        <v>5</v>
      </c>
      <c r="K751" s="236" t="s">
        <v>8</v>
      </c>
      <c r="L751" s="411">
        <v>10000</v>
      </c>
    </row>
    <row r="752" spans="1:12" ht="15" x14ac:dyDescent="0.25">
      <c r="A752">
        <f>COUNTIF($B$1:B752,'TABLA LM'!$D$6)</f>
        <v>5</v>
      </c>
      <c r="B752" s="236">
        <v>147769</v>
      </c>
      <c r="C752" s="236" t="s">
        <v>379</v>
      </c>
      <c r="D752" s="411">
        <v>10000</v>
      </c>
      <c r="E752" s="237"/>
      <c r="F752" s="443">
        <f>VLOOKUP($H752,LISTAS!$C$3:$D$37,2,0)</f>
        <v>3</v>
      </c>
      <c r="G752" s="236">
        <v>200833</v>
      </c>
      <c r="H752" s="236" t="s">
        <v>518</v>
      </c>
      <c r="I752" s="236" t="s">
        <v>27</v>
      </c>
      <c r="J752" s="236">
        <v>5</v>
      </c>
      <c r="K752" s="236" t="s">
        <v>8</v>
      </c>
      <c r="L752" s="411">
        <v>52</v>
      </c>
    </row>
    <row r="753" spans="1:12" ht="15" x14ac:dyDescent="0.25">
      <c r="A753">
        <f>COUNTIF($B$1:B753,'TABLA LM'!$D$6)</f>
        <v>5</v>
      </c>
      <c r="B753" s="236">
        <v>147769</v>
      </c>
      <c r="C753" s="236" t="s">
        <v>379</v>
      </c>
      <c r="D753" s="411">
        <v>10000</v>
      </c>
      <c r="E753" s="237"/>
      <c r="F753" s="443">
        <f>VLOOKUP($H753,LISTAS!$C$3:$D$37,2,0)</f>
        <v>4</v>
      </c>
      <c r="G753" s="236">
        <v>215109</v>
      </c>
      <c r="H753" s="236" t="s">
        <v>519</v>
      </c>
      <c r="I753" s="236" t="s">
        <v>380</v>
      </c>
      <c r="J753" s="236"/>
      <c r="K753" s="236" t="s">
        <v>8</v>
      </c>
      <c r="L753" s="411">
        <v>10300</v>
      </c>
    </row>
    <row r="754" spans="1:12" ht="15" x14ac:dyDescent="0.25">
      <c r="A754">
        <f>COUNTIF($B$1:B754,'TABLA LM'!$D$6)</f>
        <v>5</v>
      </c>
      <c r="B754" s="236">
        <v>147769</v>
      </c>
      <c r="C754" s="236" t="s">
        <v>379</v>
      </c>
      <c r="D754" s="411">
        <v>10000</v>
      </c>
      <c r="E754" s="237"/>
      <c r="F754" s="443">
        <f>VLOOKUP($H754,LISTAS!$C$3:$D$37,2,0)</f>
        <v>5</v>
      </c>
      <c r="G754" s="236">
        <v>215101</v>
      </c>
      <c r="H754" s="236" t="s">
        <v>520</v>
      </c>
      <c r="I754" s="236" t="s">
        <v>381</v>
      </c>
      <c r="J754" s="236"/>
      <c r="K754" s="236" t="s">
        <v>8</v>
      </c>
      <c r="L754" s="411">
        <v>10300</v>
      </c>
    </row>
    <row r="755" spans="1:12" ht="15" x14ac:dyDescent="0.25">
      <c r="A755">
        <f>COUNTIF($B$1:B755,'TABLA LM'!$D$6)</f>
        <v>5</v>
      </c>
      <c r="B755" s="236">
        <v>147769</v>
      </c>
      <c r="C755" s="236" t="s">
        <v>379</v>
      </c>
      <c r="D755" s="411">
        <v>10000</v>
      </c>
      <c r="E755" s="237"/>
      <c r="F755" s="443">
        <f>VLOOKUP($H755,LISTAS!$C$3:$D$37,2,0)</f>
        <v>6</v>
      </c>
      <c r="G755" s="236">
        <v>215102</v>
      </c>
      <c r="H755" s="236" t="s">
        <v>525</v>
      </c>
      <c r="I755" s="236" t="s">
        <v>382</v>
      </c>
      <c r="J755" s="236"/>
      <c r="K755" s="236" t="s">
        <v>8</v>
      </c>
      <c r="L755" s="411">
        <v>10300</v>
      </c>
    </row>
    <row r="756" spans="1:12" ht="15" x14ac:dyDescent="0.25">
      <c r="A756">
        <f>COUNTIF($B$1:B756,'TABLA LM'!$D$6)</f>
        <v>5</v>
      </c>
      <c r="B756" s="236">
        <v>147769</v>
      </c>
      <c r="C756" s="236" t="s">
        <v>379</v>
      </c>
      <c r="D756" s="411">
        <v>10000</v>
      </c>
      <c r="E756" s="237"/>
      <c r="F756" s="443">
        <f>VLOOKUP($H756,LISTAS!$C$3:$D$37,2,0)</f>
        <v>7</v>
      </c>
      <c r="G756" s="236">
        <v>215113</v>
      </c>
      <c r="H756" s="236" t="s">
        <v>521</v>
      </c>
      <c r="I756" s="236" t="s">
        <v>384</v>
      </c>
      <c r="J756" s="236"/>
      <c r="K756" s="236" t="s">
        <v>8</v>
      </c>
      <c r="L756" s="411">
        <v>10200</v>
      </c>
    </row>
    <row r="757" spans="1:12" ht="15" x14ac:dyDescent="0.25">
      <c r="A757">
        <f>COUNTIF($B$1:B757,'TABLA LM'!$D$6)</f>
        <v>5</v>
      </c>
      <c r="B757" s="236">
        <v>147769</v>
      </c>
      <c r="C757" s="236" t="s">
        <v>379</v>
      </c>
      <c r="D757" s="411">
        <v>10000</v>
      </c>
      <c r="E757" s="237"/>
      <c r="F757" s="443">
        <f>VLOOKUP($H757,LISTAS!$C$3:$D$37,2,0)</f>
        <v>8</v>
      </c>
      <c r="G757" s="236">
        <v>215114</v>
      </c>
      <c r="H757" s="236" t="s">
        <v>522</v>
      </c>
      <c r="I757" s="236" t="s">
        <v>383</v>
      </c>
      <c r="J757" s="236"/>
      <c r="K757" s="236" t="s">
        <v>8</v>
      </c>
      <c r="L757" s="411">
        <v>10300</v>
      </c>
    </row>
    <row r="758" spans="1:12" ht="15" x14ac:dyDescent="0.25">
      <c r="A758">
        <f>COUNTIF($B$1:B758,'TABLA LM'!$D$6)</f>
        <v>5</v>
      </c>
      <c r="B758" s="236">
        <v>147769</v>
      </c>
      <c r="C758" s="236" t="s">
        <v>379</v>
      </c>
      <c r="D758" s="411">
        <v>10000</v>
      </c>
      <c r="E758" s="237"/>
      <c r="F758" s="443">
        <f>VLOOKUP($H758,LISTAS!$C$3:$D$37,2,0)</f>
        <v>9</v>
      </c>
      <c r="G758" s="236">
        <v>215107</v>
      </c>
      <c r="H758" s="236" t="s">
        <v>528</v>
      </c>
      <c r="I758" s="236" t="s">
        <v>385</v>
      </c>
      <c r="J758" s="236"/>
      <c r="K758" s="236" t="s">
        <v>8</v>
      </c>
      <c r="L758" s="411">
        <v>10200</v>
      </c>
    </row>
    <row r="759" spans="1:12" ht="15" x14ac:dyDescent="0.25">
      <c r="A759">
        <f>COUNTIF($B$1:B759,'TABLA LM'!$D$6)</f>
        <v>5</v>
      </c>
      <c r="B759" s="238">
        <v>141199</v>
      </c>
      <c r="C759" s="238" t="s">
        <v>86</v>
      </c>
      <c r="D759" s="412">
        <v>4581</v>
      </c>
      <c r="E759" s="239"/>
      <c r="F759" s="443">
        <f>VLOOKUP($H759,LISTAS!$C$3:$D$37,2,0)</f>
        <v>1</v>
      </c>
      <c r="G759" s="238">
        <v>130457</v>
      </c>
      <c r="H759" s="299" t="s">
        <v>531</v>
      </c>
      <c r="I759" s="238" t="s">
        <v>87</v>
      </c>
      <c r="J759" s="238">
        <v>15</v>
      </c>
      <c r="K759" s="238" t="s">
        <v>21</v>
      </c>
      <c r="L759" s="412">
        <v>73.305000000000007</v>
      </c>
    </row>
    <row r="760" spans="1:12" ht="15" x14ac:dyDescent="0.25">
      <c r="A760">
        <f>COUNTIF($B$1:B760,'TABLA LM'!$D$6)</f>
        <v>5</v>
      </c>
      <c r="B760" s="238">
        <v>141199</v>
      </c>
      <c r="C760" s="238" t="s">
        <v>86</v>
      </c>
      <c r="D760" s="412">
        <v>4581</v>
      </c>
      <c r="E760" s="239"/>
      <c r="F760" s="443">
        <f>VLOOKUP($H760,LISTAS!$C$3:$D$37,2,0)</f>
        <v>2</v>
      </c>
      <c r="G760" s="238">
        <v>180241</v>
      </c>
      <c r="H760" s="238" t="s">
        <v>526</v>
      </c>
      <c r="I760" s="238" t="s">
        <v>560</v>
      </c>
      <c r="J760" s="238">
        <v>15</v>
      </c>
      <c r="K760" s="238" t="s">
        <v>8</v>
      </c>
      <c r="L760" s="412">
        <v>4581</v>
      </c>
    </row>
    <row r="761" spans="1:12" ht="15" x14ac:dyDescent="0.25">
      <c r="A761">
        <f>COUNTIF($B$1:B761,'TABLA LM'!$D$6)</f>
        <v>5</v>
      </c>
      <c r="B761" s="238">
        <v>141199</v>
      </c>
      <c r="C761" s="238" t="s">
        <v>86</v>
      </c>
      <c r="D761" s="412">
        <v>4581</v>
      </c>
      <c r="E761" s="239"/>
      <c r="F761" s="443">
        <f>VLOOKUP($H761,LISTAS!$C$3:$D$37,2,0)</f>
        <v>3</v>
      </c>
      <c r="G761" s="238">
        <v>200833</v>
      </c>
      <c r="H761" s="238" t="s">
        <v>518</v>
      </c>
      <c r="I761" s="238" t="s">
        <v>27</v>
      </c>
      <c r="J761" s="238"/>
      <c r="K761" s="238" t="s">
        <v>8</v>
      </c>
      <c r="L761" s="412">
        <v>33</v>
      </c>
    </row>
    <row r="762" spans="1:12" ht="15" x14ac:dyDescent="0.25">
      <c r="A762">
        <f>COUNTIF($B$1:B762,'TABLA LM'!$D$6)</f>
        <v>5</v>
      </c>
      <c r="B762" s="238">
        <v>141199</v>
      </c>
      <c r="C762" s="238" t="s">
        <v>86</v>
      </c>
      <c r="D762" s="412">
        <v>4581</v>
      </c>
      <c r="E762" s="239"/>
      <c r="F762" s="443">
        <f>VLOOKUP($H762,LISTAS!$C$3:$D$37,2,0)</f>
        <v>4</v>
      </c>
      <c r="G762" s="238">
        <v>201465</v>
      </c>
      <c r="H762" s="238" t="s">
        <v>519</v>
      </c>
      <c r="I762" s="238" t="s">
        <v>88</v>
      </c>
      <c r="J762" s="238"/>
      <c r="K762" s="238" t="s">
        <v>8</v>
      </c>
      <c r="L762" s="412">
        <v>4718</v>
      </c>
    </row>
    <row r="763" spans="1:12" ht="15" x14ac:dyDescent="0.25">
      <c r="A763">
        <f>COUNTIF($B$1:B763,'TABLA LM'!$D$6)</f>
        <v>5</v>
      </c>
      <c r="B763" s="238">
        <v>141199</v>
      </c>
      <c r="C763" s="238" t="s">
        <v>86</v>
      </c>
      <c r="D763" s="412">
        <v>4581</v>
      </c>
      <c r="E763" s="239"/>
      <c r="F763" s="443">
        <f>VLOOKUP($H763,LISTAS!$C$3:$D$37,2,0)</f>
        <v>5</v>
      </c>
      <c r="G763" s="238">
        <v>201613</v>
      </c>
      <c r="H763" s="238" t="s">
        <v>520</v>
      </c>
      <c r="I763" s="238" t="s">
        <v>84</v>
      </c>
      <c r="J763" s="238"/>
      <c r="K763" s="238" t="s">
        <v>8</v>
      </c>
      <c r="L763" s="412">
        <v>4718</v>
      </c>
    </row>
    <row r="764" spans="1:12" ht="15" x14ac:dyDescent="0.25">
      <c r="A764">
        <f>COUNTIF($B$1:B764,'TABLA LM'!$D$6)</f>
        <v>5</v>
      </c>
      <c r="B764" s="238">
        <v>141199</v>
      </c>
      <c r="C764" s="238" t="s">
        <v>86</v>
      </c>
      <c r="D764" s="412">
        <v>4581</v>
      </c>
      <c r="E764" s="239"/>
      <c r="F764" s="443">
        <f>VLOOKUP($H764,LISTAS!$C$3:$D$37,2,0)</f>
        <v>7</v>
      </c>
      <c r="G764" s="238">
        <v>201253</v>
      </c>
      <c r="H764" s="238" t="s">
        <v>521</v>
      </c>
      <c r="I764" s="238" t="s">
        <v>89</v>
      </c>
      <c r="J764" s="238"/>
      <c r="K764" s="238" t="s">
        <v>8</v>
      </c>
      <c r="L764" s="412">
        <v>4672</v>
      </c>
    </row>
    <row r="765" spans="1:12" ht="15" x14ac:dyDescent="0.25">
      <c r="A765">
        <f>COUNTIF($B$1:B765,'TABLA LM'!$D$6)</f>
        <v>5</v>
      </c>
      <c r="B765" s="238">
        <v>141199</v>
      </c>
      <c r="C765" s="238" t="s">
        <v>86</v>
      </c>
      <c r="D765" s="412">
        <v>4581</v>
      </c>
      <c r="E765" s="239"/>
      <c r="F765" s="443">
        <f>VLOOKUP($H765,LISTAS!$C$3:$D$37,2,0)</f>
        <v>8</v>
      </c>
      <c r="G765" s="238">
        <v>201378</v>
      </c>
      <c r="H765" s="238" t="s">
        <v>522</v>
      </c>
      <c r="I765" s="238" t="s">
        <v>18</v>
      </c>
      <c r="J765" s="238"/>
      <c r="K765" s="238" t="s">
        <v>8</v>
      </c>
      <c r="L765" s="412">
        <v>9711</v>
      </c>
    </row>
    <row r="766" spans="1:12" ht="15" x14ac:dyDescent="0.25">
      <c r="A766">
        <f>COUNTIF($B$1:B766,'TABLA LM'!$D$6)</f>
        <v>5</v>
      </c>
      <c r="B766" s="238">
        <v>141199</v>
      </c>
      <c r="C766" s="238" t="s">
        <v>86</v>
      </c>
      <c r="D766" s="412">
        <v>4581</v>
      </c>
      <c r="E766" s="239"/>
      <c r="F766" s="443">
        <f>VLOOKUP($H766,LISTAS!$C$3:$D$37,2,0)</f>
        <v>15</v>
      </c>
      <c r="G766" s="238">
        <v>201614</v>
      </c>
      <c r="H766" s="238" t="s">
        <v>524</v>
      </c>
      <c r="I766" s="238" t="s">
        <v>85</v>
      </c>
      <c r="J766" s="238"/>
      <c r="K766" s="238" t="s">
        <v>8</v>
      </c>
      <c r="L766" s="412">
        <v>4718</v>
      </c>
    </row>
    <row r="767" spans="1:12" ht="15" x14ac:dyDescent="0.25">
      <c r="A767">
        <f>COUNTIF($B$1:B767,'TABLA LM'!$D$6)</f>
        <v>5</v>
      </c>
      <c r="B767" s="240">
        <v>141198</v>
      </c>
      <c r="C767" s="240" t="s">
        <v>80</v>
      </c>
      <c r="D767" s="413">
        <v>4599</v>
      </c>
      <c r="E767" s="241"/>
      <c r="F767" s="443">
        <f>VLOOKUP($H767,LISTAS!$C$3:$D$37,2,0)</f>
        <v>1</v>
      </c>
      <c r="G767" s="240">
        <v>130458</v>
      </c>
      <c r="H767" s="300" t="s">
        <v>531</v>
      </c>
      <c r="I767" s="240" t="s">
        <v>81</v>
      </c>
      <c r="J767" s="240">
        <v>15</v>
      </c>
      <c r="K767" s="240" t="s">
        <v>21</v>
      </c>
      <c r="L767" s="413">
        <v>73.59</v>
      </c>
    </row>
    <row r="768" spans="1:12" ht="15" x14ac:dyDescent="0.25">
      <c r="A768">
        <f>COUNTIF($B$1:B768,'TABLA LM'!$D$6)</f>
        <v>5</v>
      </c>
      <c r="B768" s="240">
        <v>141198</v>
      </c>
      <c r="C768" s="240" t="s">
        <v>80</v>
      </c>
      <c r="D768" s="413">
        <v>4599</v>
      </c>
      <c r="E768" s="241"/>
      <c r="F768" s="443">
        <f>VLOOKUP($H768,LISTAS!$C$3:$D$37,2,0)</f>
        <v>2</v>
      </c>
      <c r="G768" s="240">
        <v>180240</v>
      </c>
      <c r="H768" s="240" t="s">
        <v>526</v>
      </c>
      <c r="I768" s="240" t="s">
        <v>538</v>
      </c>
      <c r="J768" s="240">
        <v>15</v>
      </c>
      <c r="K768" s="240" t="s">
        <v>8</v>
      </c>
      <c r="L768" s="413">
        <v>4599</v>
      </c>
    </row>
    <row r="769" spans="1:12" ht="15" x14ac:dyDescent="0.25">
      <c r="A769">
        <f>COUNTIF($B$1:B769,'TABLA LM'!$D$6)</f>
        <v>5</v>
      </c>
      <c r="B769" s="240">
        <v>141198</v>
      </c>
      <c r="C769" s="240" t="s">
        <v>80</v>
      </c>
      <c r="D769" s="413">
        <v>4599</v>
      </c>
      <c r="E769" s="241"/>
      <c r="F769" s="443">
        <f>VLOOKUP($H769,LISTAS!$C$3:$D$37,2,0)</f>
        <v>3</v>
      </c>
      <c r="G769" s="240">
        <v>200833</v>
      </c>
      <c r="H769" s="240" t="s">
        <v>518</v>
      </c>
      <c r="I769" s="240" t="s">
        <v>27</v>
      </c>
      <c r="J769" s="240"/>
      <c r="K769" s="240" t="s">
        <v>8</v>
      </c>
      <c r="L769" s="413">
        <v>33</v>
      </c>
    </row>
    <row r="770" spans="1:12" ht="15" x14ac:dyDescent="0.25">
      <c r="A770">
        <f>COUNTIF($B$1:B770,'TABLA LM'!$D$6)</f>
        <v>5</v>
      </c>
      <c r="B770" s="240">
        <v>141198</v>
      </c>
      <c r="C770" s="240" t="s">
        <v>80</v>
      </c>
      <c r="D770" s="413">
        <v>4599</v>
      </c>
      <c r="E770" s="241"/>
      <c r="F770" s="443">
        <f>VLOOKUP($H770,LISTAS!$C$3:$D$37,2,0)</f>
        <v>4</v>
      </c>
      <c r="G770" s="240">
        <v>201464</v>
      </c>
      <c r="H770" s="240" t="s">
        <v>519</v>
      </c>
      <c r="I770" s="240" t="s">
        <v>82</v>
      </c>
      <c r="J770" s="240"/>
      <c r="K770" s="240" t="s">
        <v>8</v>
      </c>
      <c r="L770" s="413">
        <v>4736</v>
      </c>
    </row>
    <row r="771" spans="1:12" ht="15" x14ac:dyDescent="0.25">
      <c r="A771">
        <f>COUNTIF($B$1:B771,'TABLA LM'!$D$6)</f>
        <v>5</v>
      </c>
      <c r="B771" s="240">
        <v>141198</v>
      </c>
      <c r="C771" s="240" t="s">
        <v>80</v>
      </c>
      <c r="D771" s="413">
        <v>4599</v>
      </c>
      <c r="E771" s="241"/>
      <c r="F771" s="443">
        <f>VLOOKUP($H771,LISTAS!$C$3:$D$37,2,0)</f>
        <v>5</v>
      </c>
      <c r="G771" s="240">
        <v>201613</v>
      </c>
      <c r="H771" s="240" t="s">
        <v>520</v>
      </c>
      <c r="I771" s="240" t="s">
        <v>84</v>
      </c>
      <c r="J771" s="240"/>
      <c r="K771" s="240" t="s">
        <v>8</v>
      </c>
      <c r="L771" s="413">
        <v>4736</v>
      </c>
    </row>
    <row r="772" spans="1:12" ht="15" x14ac:dyDescent="0.25">
      <c r="A772">
        <f>COUNTIF($B$1:B772,'TABLA LM'!$D$6)</f>
        <v>5</v>
      </c>
      <c r="B772" s="240">
        <v>141198</v>
      </c>
      <c r="C772" s="240" t="s">
        <v>80</v>
      </c>
      <c r="D772" s="413">
        <v>4599</v>
      </c>
      <c r="E772" s="241"/>
      <c r="F772" s="443">
        <f>VLOOKUP($H772,LISTAS!$C$3:$D$37,2,0)</f>
        <v>7</v>
      </c>
      <c r="G772" s="240">
        <v>201252</v>
      </c>
      <c r="H772" s="240" t="s">
        <v>521</v>
      </c>
      <c r="I772" s="240" t="s">
        <v>83</v>
      </c>
      <c r="J772" s="240"/>
      <c r="K772" s="240" t="s">
        <v>8</v>
      </c>
      <c r="L772" s="413">
        <v>4690</v>
      </c>
    </row>
    <row r="773" spans="1:12" ht="15" x14ac:dyDescent="0.25">
      <c r="A773">
        <f>COUNTIF($B$1:B773,'TABLA LM'!$D$6)</f>
        <v>5</v>
      </c>
      <c r="B773" s="240">
        <v>141198</v>
      </c>
      <c r="C773" s="240" t="s">
        <v>80</v>
      </c>
      <c r="D773" s="413">
        <v>4599</v>
      </c>
      <c r="E773" s="241"/>
      <c r="F773" s="443">
        <f>VLOOKUP($H773,LISTAS!$C$3:$D$37,2,0)</f>
        <v>8</v>
      </c>
      <c r="G773" s="240">
        <v>201378</v>
      </c>
      <c r="H773" s="240" t="s">
        <v>522</v>
      </c>
      <c r="I773" s="240" t="s">
        <v>18</v>
      </c>
      <c r="J773" s="240"/>
      <c r="K773" s="240" t="s">
        <v>8</v>
      </c>
      <c r="L773" s="413">
        <v>9382</v>
      </c>
    </row>
    <row r="774" spans="1:12" ht="15" x14ac:dyDescent="0.25">
      <c r="A774">
        <f>COUNTIF($B$1:B774,'TABLA LM'!$D$6)</f>
        <v>5</v>
      </c>
      <c r="B774" s="240">
        <v>141198</v>
      </c>
      <c r="C774" s="240" t="s">
        <v>80</v>
      </c>
      <c r="D774" s="413">
        <v>4599</v>
      </c>
      <c r="E774" s="241"/>
      <c r="F774" s="443">
        <f>VLOOKUP($H774,LISTAS!$C$3:$D$37,2,0)</f>
        <v>15</v>
      </c>
      <c r="G774" s="240">
        <v>201614</v>
      </c>
      <c r="H774" s="240" t="s">
        <v>524</v>
      </c>
      <c r="I774" s="240" t="s">
        <v>85</v>
      </c>
      <c r="J774" s="240"/>
      <c r="K774" s="240" t="s">
        <v>8</v>
      </c>
      <c r="L774" s="413">
        <v>4736</v>
      </c>
    </row>
    <row r="775" spans="1:12" ht="15" x14ac:dyDescent="0.25">
      <c r="A775">
        <f>COUNTIF($B$1:B775,'TABLA LM'!$D$6)</f>
        <v>5</v>
      </c>
      <c r="B775" s="242">
        <v>141215</v>
      </c>
      <c r="C775" s="242" t="s">
        <v>90</v>
      </c>
      <c r="D775" s="414">
        <v>5606</v>
      </c>
      <c r="E775" s="243"/>
      <c r="F775" s="443">
        <f>VLOOKUP($H775,LISTAS!$C$3:$D$37,2,0)</f>
        <v>1</v>
      </c>
      <c r="G775" s="242">
        <v>130467</v>
      </c>
      <c r="H775" s="301" t="s">
        <v>531</v>
      </c>
      <c r="I775" s="242" t="s">
        <v>91</v>
      </c>
      <c r="J775" s="242">
        <v>5</v>
      </c>
      <c r="K775" s="242" t="s">
        <v>21</v>
      </c>
      <c r="L775" s="414">
        <v>29.149000000000001</v>
      </c>
    </row>
    <row r="776" spans="1:12" ht="15" x14ac:dyDescent="0.25">
      <c r="A776">
        <f>COUNTIF($B$1:B776,'TABLA LM'!$D$6)</f>
        <v>5</v>
      </c>
      <c r="B776" s="242">
        <v>141215</v>
      </c>
      <c r="C776" s="242" t="s">
        <v>90</v>
      </c>
      <c r="D776" s="414">
        <v>5606</v>
      </c>
      <c r="E776" s="243"/>
      <c r="F776" s="443">
        <f>VLOOKUP($H776,LISTAS!$C$3:$D$37,2,0)</f>
        <v>2</v>
      </c>
      <c r="G776" s="242">
        <v>181240</v>
      </c>
      <c r="H776" s="242" t="s">
        <v>585</v>
      </c>
      <c r="I776" s="242" t="s">
        <v>95</v>
      </c>
      <c r="J776" s="242">
        <v>5</v>
      </c>
      <c r="K776" s="242" t="s">
        <v>8</v>
      </c>
      <c r="L776" s="414">
        <v>5606</v>
      </c>
    </row>
    <row r="777" spans="1:12" ht="15" x14ac:dyDescent="0.25">
      <c r="A777">
        <f>COUNTIF($B$1:B777,'TABLA LM'!$D$6)</f>
        <v>5</v>
      </c>
      <c r="B777" s="242">
        <v>141215</v>
      </c>
      <c r="C777" s="242" t="s">
        <v>90</v>
      </c>
      <c r="D777" s="414">
        <v>5606</v>
      </c>
      <c r="E777" s="243"/>
      <c r="F777" s="443">
        <f>VLOOKUP($H777,LISTAS!$C$3:$D$37,2,0)</f>
        <v>3</v>
      </c>
      <c r="G777" s="242">
        <v>200833</v>
      </c>
      <c r="H777" s="242" t="s">
        <v>518</v>
      </c>
      <c r="I777" s="242" t="s">
        <v>27</v>
      </c>
      <c r="J777" s="242"/>
      <c r="K777" s="242" t="s">
        <v>8</v>
      </c>
      <c r="L777" s="414">
        <v>14</v>
      </c>
    </row>
    <row r="778" spans="1:12" ht="15" x14ac:dyDescent="0.25">
      <c r="A778">
        <f>COUNTIF($B$1:B778,'TABLA LM'!$D$6)</f>
        <v>5</v>
      </c>
      <c r="B778" s="242">
        <v>141215</v>
      </c>
      <c r="C778" s="242" t="s">
        <v>90</v>
      </c>
      <c r="D778" s="414">
        <v>5606</v>
      </c>
      <c r="E778" s="243"/>
      <c r="F778" s="443">
        <f>VLOOKUP($H778,LISTAS!$C$3:$D$37,2,0)</f>
        <v>4</v>
      </c>
      <c r="G778" s="242">
        <v>201452</v>
      </c>
      <c r="H778" s="242" t="s">
        <v>519</v>
      </c>
      <c r="I778" s="242" t="s">
        <v>32</v>
      </c>
      <c r="J778" s="242"/>
      <c r="K778" s="242" t="s">
        <v>8</v>
      </c>
      <c r="L778" s="414">
        <v>5774</v>
      </c>
    </row>
    <row r="779" spans="1:12" ht="15" x14ac:dyDescent="0.25">
      <c r="A779">
        <f>COUNTIF($B$1:B779,'TABLA LM'!$D$6)</f>
        <v>5</v>
      </c>
      <c r="B779" s="242">
        <v>141215</v>
      </c>
      <c r="C779" s="242" t="s">
        <v>90</v>
      </c>
      <c r="D779" s="414">
        <v>5606</v>
      </c>
      <c r="E779" s="243"/>
      <c r="F779" s="443">
        <f>VLOOKUP($H779,LISTAS!$C$3:$D$37,2,0)</f>
        <v>5</v>
      </c>
      <c r="G779" s="242">
        <v>203264</v>
      </c>
      <c r="H779" s="242" t="s">
        <v>520</v>
      </c>
      <c r="I779" s="242" t="s">
        <v>24</v>
      </c>
      <c r="J779" s="242"/>
      <c r="K779" s="242" t="s">
        <v>8</v>
      </c>
      <c r="L779" s="414">
        <v>5774</v>
      </c>
    </row>
    <row r="780" spans="1:12" ht="15" x14ac:dyDescent="0.25">
      <c r="A780">
        <f>COUNTIF($B$1:B780,'TABLA LM'!$D$6)</f>
        <v>5</v>
      </c>
      <c r="B780" s="242">
        <v>141215</v>
      </c>
      <c r="C780" s="242" t="s">
        <v>90</v>
      </c>
      <c r="D780" s="414">
        <v>5606</v>
      </c>
      <c r="E780" s="243"/>
      <c r="F780" s="443">
        <f>VLOOKUP($H780,LISTAS!$C$3:$D$37,2,0)</f>
        <v>6</v>
      </c>
      <c r="G780" s="242">
        <v>203265</v>
      </c>
      <c r="H780" s="242" t="s">
        <v>525</v>
      </c>
      <c r="I780" s="242" t="s">
        <v>23</v>
      </c>
      <c r="J780" s="242"/>
      <c r="K780" s="242" t="s">
        <v>8</v>
      </c>
      <c r="L780" s="414">
        <v>5774</v>
      </c>
    </row>
    <row r="781" spans="1:12" ht="15" x14ac:dyDescent="0.25">
      <c r="A781">
        <f>COUNTIF($B$1:B781,'TABLA LM'!$D$6)</f>
        <v>5</v>
      </c>
      <c r="B781" s="242">
        <v>141215</v>
      </c>
      <c r="C781" s="242" t="s">
        <v>90</v>
      </c>
      <c r="D781" s="414">
        <v>5606</v>
      </c>
      <c r="E781" s="243"/>
      <c r="F781" s="443">
        <f>VLOOKUP($H781,LISTAS!$C$3:$D$37,2,0)</f>
        <v>7</v>
      </c>
      <c r="G781" s="242">
        <v>211873</v>
      </c>
      <c r="H781" s="242" t="s">
        <v>521</v>
      </c>
      <c r="I781" s="242" t="s">
        <v>94</v>
      </c>
      <c r="J781" s="242"/>
      <c r="K781" s="242" t="s">
        <v>8</v>
      </c>
      <c r="L781" s="414">
        <v>5718</v>
      </c>
    </row>
    <row r="782" spans="1:12" ht="15" x14ac:dyDescent="0.25">
      <c r="A782">
        <f>COUNTIF($B$1:B782,'TABLA LM'!$D$6)</f>
        <v>5</v>
      </c>
      <c r="B782" s="242">
        <v>141215</v>
      </c>
      <c r="C782" s="242" t="s">
        <v>90</v>
      </c>
      <c r="D782" s="414">
        <v>5606</v>
      </c>
      <c r="E782" s="243"/>
      <c r="F782" s="443">
        <f>VLOOKUP($H782,LISTAS!$C$3:$D$37,2,0)</f>
        <v>8</v>
      </c>
      <c r="G782" s="242">
        <v>211874</v>
      </c>
      <c r="H782" s="242" t="s">
        <v>522</v>
      </c>
      <c r="I782" s="242" t="s">
        <v>92</v>
      </c>
      <c r="J782" s="242"/>
      <c r="K782" s="242" t="s">
        <v>8</v>
      </c>
      <c r="L782" s="414">
        <v>5774</v>
      </c>
    </row>
    <row r="783" spans="1:12" ht="15" x14ac:dyDescent="0.25">
      <c r="A783">
        <f>COUNTIF($B$1:B783,'TABLA LM'!$D$6)</f>
        <v>5</v>
      </c>
      <c r="B783" s="242">
        <v>141215</v>
      </c>
      <c r="C783" s="242" t="s">
        <v>90</v>
      </c>
      <c r="D783" s="414">
        <v>5606</v>
      </c>
      <c r="E783" s="243"/>
      <c r="F783" s="443">
        <f>VLOOKUP($H783,LISTAS!$C$3:$D$37,2,0)</f>
        <v>9</v>
      </c>
      <c r="G783" s="242">
        <v>212455</v>
      </c>
      <c r="H783" s="242" t="s">
        <v>528</v>
      </c>
      <c r="I783" s="242" t="s">
        <v>93</v>
      </c>
      <c r="J783" s="242"/>
      <c r="K783" s="242" t="s">
        <v>8</v>
      </c>
      <c r="L783" s="414">
        <v>5718</v>
      </c>
    </row>
    <row r="784" spans="1:12" ht="15" x14ac:dyDescent="0.25">
      <c r="A784">
        <f>COUNTIF($B$1:B784,'TABLA LM'!$D$6)</f>
        <v>5</v>
      </c>
      <c r="B784" s="244">
        <v>143530</v>
      </c>
      <c r="C784" s="244" t="s">
        <v>210</v>
      </c>
      <c r="D784" s="415">
        <v>5660</v>
      </c>
      <c r="E784" s="245"/>
      <c r="F784" s="443">
        <f>VLOOKUP($H784,LISTAS!$C$3:$D$37,2,0)</f>
        <v>1</v>
      </c>
      <c r="G784" s="244">
        <v>130467</v>
      </c>
      <c r="H784" s="302" t="s">
        <v>531</v>
      </c>
      <c r="I784" s="244" t="s">
        <v>91</v>
      </c>
      <c r="J784" s="244">
        <v>5</v>
      </c>
      <c r="K784" s="244" t="s">
        <v>21</v>
      </c>
      <c r="L784" s="415">
        <v>29.149000000000001</v>
      </c>
    </row>
    <row r="785" spans="1:12" ht="15" x14ac:dyDescent="0.25">
      <c r="A785">
        <f>COUNTIF($B$1:B785,'TABLA LM'!$D$6)</f>
        <v>5</v>
      </c>
      <c r="B785" s="244">
        <v>143530</v>
      </c>
      <c r="C785" s="244" t="s">
        <v>210</v>
      </c>
      <c r="D785" s="415">
        <v>5660</v>
      </c>
      <c r="E785" s="245"/>
      <c r="F785" s="443">
        <f>VLOOKUP($H785,LISTAS!$C$3:$D$37,2,0)</f>
        <v>2</v>
      </c>
      <c r="G785" s="244">
        <v>181241</v>
      </c>
      <c r="H785" s="244" t="s">
        <v>585</v>
      </c>
      <c r="I785" s="244" t="s">
        <v>213</v>
      </c>
      <c r="J785" s="244">
        <v>5</v>
      </c>
      <c r="K785" s="244" t="s">
        <v>8</v>
      </c>
      <c r="L785" s="415">
        <v>5660</v>
      </c>
    </row>
    <row r="786" spans="1:12" ht="15" x14ac:dyDescent="0.25">
      <c r="A786">
        <f>COUNTIF($B$1:B786,'TABLA LM'!$D$6)</f>
        <v>5</v>
      </c>
      <c r="B786" s="244">
        <v>143530</v>
      </c>
      <c r="C786" s="244" t="s">
        <v>210</v>
      </c>
      <c r="D786" s="415">
        <v>5660</v>
      </c>
      <c r="E786" s="245"/>
      <c r="F786" s="443">
        <f>VLOOKUP($H786,LISTAS!$C$3:$D$37,2,0)</f>
        <v>3</v>
      </c>
      <c r="G786" s="244">
        <v>200833</v>
      </c>
      <c r="H786" s="244" t="s">
        <v>518</v>
      </c>
      <c r="I786" s="244" t="s">
        <v>27</v>
      </c>
      <c r="J786" s="244"/>
      <c r="K786" s="244" t="s">
        <v>8</v>
      </c>
      <c r="L786" s="415">
        <v>19</v>
      </c>
    </row>
    <row r="787" spans="1:12" ht="15" x14ac:dyDescent="0.25">
      <c r="A787">
        <f>COUNTIF($B$1:B787,'TABLA LM'!$D$6)</f>
        <v>5</v>
      </c>
      <c r="B787" s="244">
        <v>143530</v>
      </c>
      <c r="C787" s="244" t="s">
        <v>210</v>
      </c>
      <c r="D787" s="415">
        <v>5660</v>
      </c>
      <c r="E787" s="245"/>
      <c r="F787" s="443">
        <f>VLOOKUP($H787,LISTAS!$C$3:$D$37,2,0)</f>
        <v>4</v>
      </c>
      <c r="G787" s="244">
        <v>201452</v>
      </c>
      <c r="H787" s="244" t="s">
        <v>519</v>
      </c>
      <c r="I787" s="244" t="s">
        <v>32</v>
      </c>
      <c r="J787" s="244"/>
      <c r="K787" s="244" t="s">
        <v>8</v>
      </c>
      <c r="L787" s="415">
        <v>5660</v>
      </c>
    </row>
    <row r="788" spans="1:12" ht="15" x14ac:dyDescent="0.25">
      <c r="A788">
        <f>COUNTIF($B$1:B788,'TABLA LM'!$D$6)</f>
        <v>5</v>
      </c>
      <c r="B788" s="244">
        <v>143530</v>
      </c>
      <c r="C788" s="244" t="s">
        <v>210</v>
      </c>
      <c r="D788" s="415">
        <v>5660</v>
      </c>
      <c r="E788" s="245"/>
      <c r="F788" s="443">
        <f>VLOOKUP($H788,LISTAS!$C$3:$D$37,2,0)</f>
        <v>5</v>
      </c>
      <c r="G788" s="244">
        <v>203264</v>
      </c>
      <c r="H788" s="244" t="s">
        <v>520</v>
      </c>
      <c r="I788" s="244" t="s">
        <v>24</v>
      </c>
      <c r="J788" s="244"/>
      <c r="K788" s="244" t="s">
        <v>8</v>
      </c>
      <c r="L788" s="415">
        <v>5660</v>
      </c>
    </row>
    <row r="789" spans="1:12" ht="15" x14ac:dyDescent="0.25">
      <c r="A789">
        <f>COUNTIF($B$1:B789,'TABLA LM'!$D$6)</f>
        <v>5</v>
      </c>
      <c r="B789" s="244">
        <v>143530</v>
      </c>
      <c r="C789" s="244" t="s">
        <v>210</v>
      </c>
      <c r="D789" s="415">
        <v>5660</v>
      </c>
      <c r="E789" s="245"/>
      <c r="F789" s="443">
        <f>VLOOKUP($H789,LISTAS!$C$3:$D$37,2,0)</f>
        <v>6</v>
      </c>
      <c r="G789" s="244">
        <v>203265</v>
      </c>
      <c r="H789" s="244" t="s">
        <v>525</v>
      </c>
      <c r="I789" s="244" t="s">
        <v>23</v>
      </c>
      <c r="J789" s="244"/>
      <c r="K789" s="244" t="s">
        <v>8</v>
      </c>
      <c r="L789" s="415">
        <v>5660</v>
      </c>
    </row>
    <row r="790" spans="1:12" ht="15" x14ac:dyDescent="0.25">
      <c r="A790">
        <f>COUNTIF($B$1:B790,'TABLA LM'!$D$6)</f>
        <v>5</v>
      </c>
      <c r="B790" s="244">
        <v>143530</v>
      </c>
      <c r="C790" s="244" t="s">
        <v>210</v>
      </c>
      <c r="D790" s="415">
        <v>5660</v>
      </c>
      <c r="E790" s="245"/>
      <c r="F790" s="443">
        <f>VLOOKUP($H790,LISTAS!$C$3:$D$37,2,0)</f>
        <v>7</v>
      </c>
      <c r="G790" s="244">
        <v>212502</v>
      </c>
      <c r="H790" s="244" t="s">
        <v>521</v>
      </c>
      <c r="I790" s="244" t="s">
        <v>212</v>
      </c>
      <c r="J790" s="244"/>
      <c r="K790" s="244" t="s">
        <v>8</v>
      </c>
      <c r="L790" s="415">
        <v>5660</v>
      </c>
    </row>
    <row r="791" spans="1:12" ht="15" x14ac:dyDescent="0.25">
      <c r="A791">
        <f>COUNTIF($B$1:B791,'TABLA LM'!$D$6)</f>
        <v>5</v>
      </c>
      <c r="B791" s="244">
        <v>143530</v>
      </c>
      <c r="C791" s="244" t="s">
        <v>210</v>
      </c>
      <c r="D791" s="415">
        <v>5660</v>
      </c>
      <c r="E791" s="245"/>
      <c r="F791" s="443">
        <f>VLOOKUP($H791,LISTAS!$C$3:$D$37,2,0)</f>
        <v>8</v>
      </c>
      <c r="G791" s="244">
        <v>212503</v>
      </c>
      <c r="H791" s="244" t="s">
        <v>522</v>
      </c>
      <c r="I791" s="244" t="s">
        <v>211</v>
      </c>
      <c r="J791" s="244"/>
      <c r="K791" s="244" t="s">
        <v>8</v>
      </c>
      <c r="L791" s="415">
        <v>5650</v>
      </c>
    </row>
    <row r="792" spans="1:12" ht="15" x14ac:dyDescent="0.25">
      <c r="A792">
        <f>COUNTIF($B$1:B792,'TABLA LM'!$D$6)</f>
        <v>5</v>
      </c>
      <c r="B792" s="244">
        <v>143530</v>
      </c>
      <c r="C792" s="244" t="s">
        <v>210</v>
      </c>
      <c r="D792" s="415">
        <v>5660</v>
      </c>
      <c r="E792" s="245"/>
      <c r="F792" s="443">
        <f>VLOOKUP($H792,LISTAS!$C$3:$D$37,2,0)</f>
        <v>9</v>
      </c>
      <c r="G792" s="244">
        <v>212455</v>
      </c>
      <c r="H792" s="244" t="s">
        <v>528</v>
      </c>
      <c r="I792" s="244" t="s">
        <v>93</v>
      </c>
      <c r="J792" s="244"/>
      <c r="K792" s="244" t="s">
        <v>8</v>
      </c>
      <c r="L792" s="415">
        <v>5660</v>
      </c>
    </row>
    <row r="793" spans="1:12" ht="15" x14ac:dyDescent="0.25">
      <c r="A793">
        <f>COUNTIF($B$1:B793,'TABLA LM'!$D$6)</f>
        <v>5</v>
      </c>
      <c r="B793" s="246">
        <v>145694</v>
      </c>
      <c r="C793" s="246" t="s">
        <v>444</v>
      </c>
      <c r="D793" s="416">
        <v>5606</v>
      </c>
      <c r="E793" s="247"/>
      <c r="F793" s="443">
        <f>VLOOKUP($H793,LISTAS!$C$3:$D$37,2,0)</f>
        <v>1</v>
      </c>
      <c r="G793" s="246">
        <v>130467</v>
      </c>
      <c r="H793" s="303" t="s">
        <v>531</v>
      </c>
      <c r="I793" s="246" t="s">
        <v>91</v>
      </c>
      <c r="J793" s="246">
        <v>5</v>
      </c>
      <c r="K793" s="246" t="s">
        <v>21</v>
      </c>
      <c r="L793" s="416">
        <v>28.870999999999999</v>
      </c>
    </row>
    <row r="794" spans="1:12" ht="15" x14ac:dyDescent="0.25">
      <c r="A794">
        <f>COUNTIF($B$1:B794,'TABLA LM'!$D$6)</f>
        <v>5</v>
      </c>
      <c r="B794" s="246">
        <v>145694</v>
      </c>
      <c r="C794" s="246" t="s">
        <v>444</v>
      </c>
      <c r="D794" s="416">
        <v>5606</v>
      </c>
      <c r="E794" s="247"/>
      <c r="F794" s="443">
        <f>VLOOKUP($H794,LISTAS!$C$3:$D$37,2,0)</f>
        <v>2</v>
      </c>
      <c r="G794" s="246">
        <v>181240</v>
      </c>
      <c r="H794" s="246" t="s">
        <v>585</v>
      </c>
      <c r="I794" s="246" t="s">
        <v>95</v>
      </c>
      <c r="J794" s="246">
        <v>5</v>
      </c>
      <c r="K794" s="246" t="s">
        <v>8</v>
      </c>
      <c r="L794" s="416">
        <v>5606</v>
      </c>
    </row>
    <row r="795" spans="1:12" ht="15" x14ac:dyDescent="0.25">
      <c r="A795">
        <f>COUNTIF($B$1:B795,'TABLA LM'!$D$6)</f>
        <v>5</v>
      </c>
      <c r="B795" s="246">
        <v>145694</v>
      </c>
      <c r="C795" s="246" t="s">
        <v>444</v>
      </c>
      <c r="D795" s="416">
        <v>5606</v>
      </c>
      <c r="E795" s="247"/>
      <c r="F795" s="443">
        <f>VLOOKUP($H795,LISTAS!$C$3:$D$37,2,0)</f>
        <v>3</v>
      </c>
      <c r="G795" s="246">
        <v>200833</v>
      </c>
      <c r="H795" s="246" t="s">
        <v>518</v>
      </c>
      <c r="I795" s="246" t="s">
        <v>27</v>
      </c>
      <c r="J795" s="246"/>
      <c r="K795" s="246" t="s">
        <v>8</v>
      </c>
      <c r="L795" s="416">
        <v>14</v>
      </c>
    </row>
    <row r="796" spans="1:12" ht="15" x14ac:dyDescent="0.25">
      <c r="A796">
        <f>COUNTIF($B$1:B796,'TABLA LM'!$D$6)</f>
        <v>5</v>
      </c>
      <c r="B796" s="246">
        <v>145694</v>
      </c>
      <c r="C796" s="246" t="s">
        <v>444</v>
      </c>
      <c r="D796" s="416">
        <v>5606</v>
      </c>
      <c r="E796" s="247"/>
      <c r="F796" s="443">
        <f>VLOOKUP($H796,LISTAS!$C$3:$D$37,2,0)</f>
        <v>4</v>
      </c>
      <c r="G796" s="246">
        <v>201452</v>
      </c>
      <c r="H796" s="246" t="s">
        <v>519</v>
      </c>
      <c r="I796" s="246" t="s">
        <v>32</v>
      </c>
      <c r="J796" s="246"/>
      <c r="K796" s="246" t="s">
        <v>8</v>
      </c>
      <c r="L796" s="416">
        <v>5774</v>
      </c>
    </row>
    <row r="797" spans="1:12" ht="15" x14ac:dyDescent="0.25">
      <c r="A797">
        <f>COUNTIF($B$1:B797,'TABLA LM'!$D$6)</f>
        <v>5</v>
      </c>
      <c r="B797" s="246">
        <v>145694</v>
      </c>
      <c r="C797" s="246" t="s">
        <v>444</v>
      </c>
      <c r="D797" s="416">
        <v>5606</v>
      </c>
      <c r="E797" s="247"/>
      <c r="F797" s="443">
        <f>VLOOKUP($H797,LISTAS!$C$3:$D$37,2,0)</f>
        <v>5</v>
      </c>
      <c r="G797" s="246">
        <v>203264</v>
      </c>
      <c r="H797" s="246" t="s">
        <v>520</v>
      </c>
      <c r="I797" s="246" t="s">
        <v>24</v>
      </c>
      <c r="J797" s="246"/>
      <c r="K797" s="246" t="s">
        <v>8</v>
      </c>
      <c r="L797" s="416">
        <v>5774</v>
      </c>
    </row>
    <row r="798" spans="1:12" ht="15" x14ac:dyDescent="0.25">
      <c r="A798">
        <f>COUNTIF($B$1:B798,'TABLA LM'!$D$6)</f>
        <v>5</v>
      </c>
      <c r="B798" s="246">
        <v>145694</v>
      </c>
      <c r="C798" s="246" t="s">
        <v>444</v>
      </c>
      <c r="D798" s="416">
        <v>5606</v>
      </c>
      <c r="E798" s="247"/>
      <c r="F798" s="443">
        <f>VLOOKUP($H798,LISTAS!$C$3:$D$37,2,0)</f>
        <v>6</v>
      </c>
      <c r="G798" s="246">
        <v>203265</v>
      </c>
      <c r="H798" s="246" t="s">
        <v>525</v>
      </c>
      <c r="I798" s="246" t="s">
        <v>23</v>
      </c>
      <c r="J798" s="246"/>
      <c r="K798" s="246" t="s">
        <v>8</v>
      </c>
      <c r="L798" s="416">
        <v>5774</v>
      </c>
    </row>
    <row r="799" spans="1:12" ht="15" x14ac:dyDescent="0.25">
      <c r="A799">
        <f>COUNTIF($B$1:B799,'TABLA LM'!$D$6)</f>
        <v>5</v>
      </c>
      <c r="B799" s="246">
        <v>145694</v>
      </c>
      <c r="C799" s="246" t="s">
        <v>444</v>
      </c>
      <c r="D799" s="416">
        <v>5606</v>
      </c>
      <c r="E799" s="247"/>
      <c r="F799" s="443">
        <f>VLOOKUP($H799,LISTAS!$C$3:$D$37,2,0)</f>
        <v>7</v>
      </c>
      <c r="G799" s="246">
        <v>214946</v>
      </c>
      <c r="H799" s="246" t="s">
        <v>521</v>
      </c>
      <c r="I799" s="246" t="s">
        <v>446</v>
      </c>
      <c r="J799" s="246"/>
      <c r="K799" s="246" t="s">
        <v>8</v>
      </c>
      <c r="L799" s="416">
        <v>5718</v>
      </c>
    </row>
    <row r="800" spans="1:12" ht="15" x14ac:dyDescent="0.25">
      <c r="A800">
        <f>COUNTIF($B$1:B800,'TABLA LM'!$D$6)</f>
        <v>5</v>
      </c>
      <c r="B800" s="246">
        <v>145694</v>
      </c>
      <c r="C800" s="246" t="s">
        <v>444</v>
      </c>
      <c r="D800" s="416">
        <v>5606</v>
      </c>
      <c r="E800" s="247"/>
      <c r="F800" s="443">
        <f>VLOOKUP($H800,LISTAS!$C$3:$D$37,2,0)</f>
        <v>8</v>
      </c>
      <c r="G800" s="246">
        <v>214944</v>
      </c>
      <c r="H800" s="246" t="s">
        <v>522</v>
      </c>
      <c r="I800" s="246" t="s">
        <v>445</v>
      </c>
      <c r="J800" s="246"/>
      <c r="K800" s="246" t="s">
        <v>8</v>
      </c>
      <c r="L800" s="416">
        <v>5774</v>
      </c>
    </row>
    <row r="801" spans="1:12" ht="15" x14ac:dyDescent="0.25">
      <c r="A801">
        <f>COUNTIF($B$1:B801,'TABLA LM'!$D$6)</f>
        <v>5</v>
      </c>
      <c r="B801" s="246">
        <v>145694</v>
      </c>
      <c r="C801" s="246" t="s">
        <v>444</v>
      </c>
      <c r="D801" s="416">
        <v>5606</v>
      </c>
      <c r="E801" s="247"/>
      <c r="F801" s="443">
        <f>VLOOKUP($H801,LISTAS!$C$3:$D$37,2,0)</f>
        <v>9</v>
      </c>
      <c r="G801" s="246">
        <v>212455</v>
      </c>
      <c r="H801" s="246" t="s">
        <v>528</v>
      </c>
      <c r="I801" s="246" t="s">
        <v>93</v>
      </c>
      <c r="J801" s="246"/>
      <c r="K801" s="246" t="s">
        <v>8</v>
      </c>
      <c r="L801" s="416">
        <v>5718</v>
      </c>
    </row>
    <row r="802" spans="1:12" ht="15" x14ac:dyDescent="0.25">
      <c r="A802">
        <f>COUNTIF($B$1:B802,'TABLA LM'!$D$6)</f>
        <v>5</v>
      </c>
      <c r="B802" s="248">
        <v>144339</v>
      </c>
      <c r="C802" s="248" t="s">
        <v>274</v>
      </c>
      <c r="D802" s="417">
        <v>2000</v>
      </c>
      <c r="E802" s="249"/>
      <c r="F802" s="443">
        <f>VLOOKUP($H802,LISTAS!$C$3:$D$37,2,0)</f>
        <v>1</v>
      </c>
      <c r="G802" s="248">
        <v>132714</v>
      </c>
      <c r="H802" s="304" t="s">
        <v>531</v>
      </c>
      <c r="I802" s="248" t="s">
        <v>276</v>
      </c>
      <c r="J802" s="248">
        <v>120</v>
      </c>
      <c r="K802" s="248" t="s">
        <v>10</v>
      </c>
      <c r="L802" s="417">
        <v>50</v>
      </c>
    </row>
    <row r="803" spans="1:12" ht="15" x14ac:dyDescent="0.25">
      <c r="A803">
        <f>COUNTIF($B$1:B803,'TABLA LM'!$D$6)</f>
        <v>5</v>
      </c>
      <c r="B803" s="248">
        <v>144339</v>
      </c>
      <c r="C803" s="248" t="s">
        <v>274</v>
      </c>
      <c r="D803" s="417">
        <v>2000</v>
      </c>
      <c r="E803" s="249"/>
      <c r="F803" s="443">
        <f>VLOOKUP($H803,LISTAS!$C$3:$D$37,2,0)</f>
        <v>3</v>
      </c>
      <c r="G803" s="248">
        <v>200834</v>
      </c>
      <c r="H803" s="248" t="s">
        <v>518</v>
      </c>
      <c r="I803" s="248" t="s">
        <v>73</v>
      </c>
      <c r="J803" s="248">
        <v>120</v>
      </c>
      <c r="K803" s="248" t="s">
        <v>8</v>
      </c>
      <c r="L803" s="417">
        <v>34</v>
      </c>
    </row>
    <row r="804" spans="1:12" ht="15" x14ac:dyDescent="0.25">
      <c r="A804">
        <f>COUNTIF($B$1:B804,'TABLA LM'!$D$6)</f>
        <v>5</v>
      </c>
      <c r="B804" s="248">
        <v>144339</v>
      </c>
      <c r="C804" s="248" t="s">
        <v>274</v>
      </c>
      <c r="D804" s="417">
        <v>2000</v>
      </c>
      <c r="E804" s="249"/>
      <c r="F804" s="443">
        <f>VLOOKUP($H804,LISTAS!$C$3:$D$37,2,0)</f>
        <v>4</v>
      </c>
      <c r="G804" s="248">
        <v>201745</v>
      </c>
      <c r="H804" s="248" t="s">
        <v>519</v>
      </c>
      <c r="I804" s="248" t="s">
        <v>130</v>
      </c>
      <c r="J804" s="248"/>
      <c r="K804" s="248" t="s">
        <v>8</v>
      </c>
      <c r="L804" s="417">
        <v>2000</v>
      </c>
    </row>
    <row r="805" spans="1:12" ht="15" x14ac:dyDescent="0.25">
      <c r="A805">
        <f>COUNTIF($B$1:B805,'TABLA LM'!$D$6)</f>
        <v>5</v>
      </c>
      <c r="B805" s="248">
        <v>144339</v>
      </c>
      <c r="C805" s="248" t="s">
        <v>274</v>
      </c>
      <c r="D805" s="417">
        <v>2000</v>
      </c>
      <c r="E805" s="249"/>
      <c r="F805" s="443">
        <f>VLOOKUP($H805,LISTAS!$C$3:$D$37,2,0)</f>
        <v>5</v>
      </c>
      <c r="G805" s="248">
        <v>201760</v>
      </c>
      <c r="H805" s="248" t="s">
        <v>520</v>
      </c>
      <c r="I805" s="248" t="s">
        <v>278</v>
      </c>
      <c r="J805" s="248"/>
      <c r="K805" s="248" t="s">
        <v>8</v>
      </c>
      <c r="L805" s="417">
        <v>2000</v>
      </c>
    </row>
    <row r="806" spans="1:12" ht="15" x14ac:dyDescent="0.25">
      <c r="A806">
        <f>COUNTIF($B$1:B806,'TABLA LM'!$D$6)</f>
        <v>5</v>
      </c>
      <c r="B806" s="248">
        <v>144339</v>
      </c>
      <c r="C806" s="248" t="s">
        <v>274</v>
      </c>
      <c r="D806" s="417">
        <v>2000</v>
      </c>
      <c r="E806" s="249"/>
      <c r="F806" s="443">
        <f>VLOOKUP($H806,LISTAS!$C$3:$D$37,2,0)</f>
        <v>7</v>
      </c>
      <c r="G806" s="248">
        <v>208401</v>
      </c>
      <c r="H806" s="248" t="s">
        <v>521</v>
      </c>
      <c r="I806" s="248" t="s">
        <v>275</v>
      </c>
      <c r="J806" s="248"/>
      <c r="K806" s="248" t="s">
        <v>8</v>
      </c>
      <c r="L806" s="417">
        <v>2000</v>
      </c>
    </row>
    <row r="807" spans="1:12" ht="15" x14ac:dyDescent="0.25">
      <c r="A807">
        <f>COUNTIF($B$1:B807,'TABLA LM'!$D$6)</f>
        <v>5</v>
      </c>
      <c r="B807" s="248">
        <v>144339</v>
      </c>
      <c r="C807" s="248" t="s">
        <v>274</v>
      </c>
      <c r="D807" s="417">
        <v>2000</v>
      </c>
      <c r="E807" s="249"/>
      <c r="F807" s="443">
        <f>VLOOKUP($H807,LISTAS!$C$3:$D$37,2,0)</f>
        <v>8</v>
      </c>
      <c r="G807" s="248">
        <v>208402</v>
      </c>
      <c r="H807" s="248" t="s">
        <v>522</v>
      </c>
      <c r="I807" s="248" t="s">
        <v>277</v>
      </c>
      <c r="J807" s="248"/>
      <c r="K807" s="248" t="s">
        <v>8</v>
      </c>
      <c r="L807" s="417">
        <v>2000</v>
      </c>
    </row>
    <row r="808" spans="1:12" ht="15" x14ac:dyDescent="0.25">
      <c r="A808">
        <f>COUNTIF($B$1:B808,'TABLA LM'!$D$6)</f>
        <v>5</v>
      </c>
      <c r="B808" s="248">
        <v>144339</v>
      </c>
      <c r="C808" s="248" t="s">
        <v>274</v>
      </c>
      <c r="D808" s="417">
        <v>2000</v>
      </c>
      <c r="E808" s="249"/>
      <c r="F808" s="443">
        <f>VLOOKUP($H808,LISTAS!$C$3:$D$37,2,0)</f>
        <v>9</v>
      </c>
      <c r="G808" s="248">
        <v>214989</v>
      </c>
      <c r="H808" s="248" t="s">
        <v>528</v>
      </c>
      <c r="I808" s="248" t="s">
        <v>280</v>
      </c>
      <c r="J808" s="248"/>
      <c r="K808" s="248" t="s">
        <v>8</v>
      </c>
      <c r="L808" s="417">
        <v>2000</v>
      </c>
    </row>
    <row r="809" spans="1:12" ht="15" x14ac:dyDescent="0.25">
      <c r="A809">
        <f>COUNTIF($B$1:B809,'TABLA LM'!$D$6)</f>
        <v>5</v>
      </c>
      <c r="B809" s="248">
        <v>144339</v>
      </c>
      <c r="C809" s="248" t="s">
        <v>274</v>
      </c>
      <c r="D809" s="417">
        <v>2000</v>
      </c>
      <c r="E809" s="249"/>
      <c r="F809" s="443">
        <f>VLOOKUP($H809,LISTAS!$C$3:$D$37,2,0)</f>
        <v>10</v>
      </c>
      <c r="G809" s="248">
        <v>200860</v>
      </c>
      <c r="H809" s="248" t="s">
        <v>587</v>
      </c>
      <c r="I809" s="248" t="s">
        <v>279</v>
      </c>
      <c r="J809" s="248"/>
      <c r="K809" s="248" t="s">
        <v>8</v>
      </c>
      <c r="L809" s="417">
        <v>2000</v>
      </c>
    </row>
    <row r="810" spans="1:12" ht="15" x14ac:dyDescent="0.25">
      <c r="A810">
        <f>COUNTIF($B$1:B810,'TABLA LM'!$D$6)</f>
        <v>5</v>
      </c>
      <c r="B810" s="250">
        <v>144340</v>
      </c>
      <c r="C810" s="250" t="s">
        <v>281</v>
      </c>
      <c r="D810" s="418">
        <v>2000</v>
      </c>
      <c r="E810" s="251"/>
      <c r="F810" s="443">
        <f>VLOOKUP($H810,LISTAS!$C$3:$D$37,2,0)</f>
        <v>1</v>
      </c>
      <c r="G810" s="250">
        <v>132714</v>
      </c>
      <c r="H810" s="305" t="s">
        <v>531</v>
      </c>
      <c r="I810" s="250" t="s">
        <v>276</v>
      </c>
      <c r="J810" s="250">
        <v>30</v>
      </c>
      <c r="K810" s="250" t="s">
        <v>10</v>
      </c>
      <c r="L810" s="418">
        <v>7.5</v>
      </c>
    </row>
    <row r="811" spans="1:12" ht="15" x14ac:dyDescent="0.25">
      <c r="A811">
        <f>COUNTIF($B$1:B811,'TABLA LM'!$D$6)</f>
        <v>5</v>
      </c>
      <c r="B811" s="250">
        <v>144340</v>
      </c>
      <c r="C811" s="250" t="s">
        <v>281</v>
      </c>
      <c r="D811" s="418">
        <v>2000</v>
      </c>
      <c r="E811" s="251"/>
      <c r="F811" s="443">
        <f>VLOOKUP($H811,LISTAS!$C$3:$D$37,2,0)</f>
        <v>3</v>
      </c>
      <c r="G811" s="250">
        <v>200842</v>
      </c>
      <c r="H811" s="250" t="s">
        <v>518</v>
      </c>
      <c r="I811" s="250" t="s">
        <v>122</v>
      </c>
      <c r="J811" s="250">
        <v>30</v>
      </c>
      <c r="K811" s="250" t="s">
        <v>8</v>
      </c>
      <c r="L811" s="418">
        <v>15</v>
      </c>
    </row>
    <row r="812" spans="1:12" ht="15" x14ac:dyDescent="0.25">
      <c r="A812">
        <f>COUNTIF($B$1:B812,'TABLA LM'!$D$6)</f>
        <v>5</v>
      </c>
      <c r="B812" s="250">
        <v>144340</v>
      </c>
      <c r="C812" s="250" t="s">
        <v>281</v>
      </c>
      <c r="D812" s="418">
        <v>2000</v>
      </c>
      <c r="E812" s="251"/>
      <c r="F812" s="443">
        <f>VLOOKUP($H812,LISTAS!$C$3:$D$37,2,0)</f>
        <v>4</v>
      </c>
      <c r="G812" s="250">
        <v>208241</v>
      </c>
      <c r="H812" s="250" t="s">
        <v>519</v>
      </c>
      <c r="I812" s="250" t="s">
        <v>283</v>
      </c>
      <c r="J812" s="250"/>
      <c r="K812" s="250" t="s">
        <v>8</v>
      </c>
      <c r="L812" s="418">
        <v>2000</v>
      </c>
    </row>
    <row r="813" spans="1:12" ht="15" x14ac:dyDescent="0.25">
      <c r="A813">
        <f>COUNTIF($B$1:B813,'TABLA LM'!$D$6)</f>
        <v>5</v>
      </c>
      <c r="B813" s="250">
        <v>144340</v>
      </c>
      <c r="C813" s="250" t="s">
        <v>281</v>
      </c>
      <c r="D813" s="418">
        <v>2000</v>
      </c>
      <c r="E813" s="251"/>
      <c r="F813" s="443">
        <f>VLOOKUP($H813,LISTAS!$C$3:$D$37,2,0)</f>
        <v>5</v>
      </c>
      <c r="G813" s="250">
        <v>201760</v>
      </c>
      <c r="H813" s="250" t="s">
        <v>520</v>
      </c>
      <c r="I813" s="250" t="s">
        <v>278</v>
      </c>
      <c r="J813" s="250"/>
      <c r="K813" s="250" t="s">
        <v>8</v>
      </c>
      <c r="L813" s="418">
        <v>2000</v>
      </c>
    </row>
    <row r="814" spans="1:12" ht="15" x14ac:dyDescent="0.25">
      <c r="A814">
        <f>COUNTIF($B$1:B814,'TABLA LM'!$D$6)</f>
        <v>5</v>
      </c>
      <c r="B814" s="250">
        <v>144340</v>
      </c>
      <c r="C814" s="250" t="s">
        <v>281</v>
      </c>
      <c r="D814" s="418">
        <v>2000</v>
      </c>
      <c r="E814" s="251"/>
      <c r="F814" s="443">
        <f>VLOOKUP($H814,LISTAS!$C$3:$D$37,2,0)</f>
        <v>7</v>
      </c>
      <c r="G814" s="250">
        <v>208403</v>
      </c>
      <c r="H814" s="250" t="s">
        <v>521</v>
      </c>
      <c r="I814" s="250" t="s">
        <v>282</v>
      </c>
      <c r="J814" s="250"/>
      <c r="K814" s="250" t="s">
        <v>8</v>
      </c>
      <c r="L814" s="418">
        <v>2000</v>
      </c>
    </row>
    <row r="815" spans="1:12" ht="15" x14ac:dyDescent="0.25">
      <c r="A815">
        <f>COUNTIF($B$1:B815,'TABLA LM'!$D$6)</f>
        <v>5</v>
      </c>
      <c r="B815" s="250">
        <v>144340</v>
      </c>
      <c r="C815" s="250" t="s">
        <v>281</v>
      </c>
      <c r="D815" s="418">
        <v>2000</v>
      </c>
      <c r="E815" s="251"/>
      <c r="F815" s="443">
        <f>VLOOKUP($H815,LISTAS!$C$3:$D$37,2,0)</f>
        <v>8</v>
      </c>
      <c r="G815" s="250">
        <v>208404</v>
      </c>
      <c r="H815" s="250" t="s">
        <v>522</v>
      </c>
      <c r="I815" s="250" t="s">
        <v>284</v>
      </c>
      <c r="J815" s="250"/>
      <c r="K815" s="250" t="s">
        <v>8</v>
      </c>
      <c r="L815" s="418">
        <v>2000</v>
      </c>
    </row>
    <row r="816" spans="1:12" ht="15" x14ac:dyDescent="0.25">
      <c r="A816">
        <f>COUNTIF($B$1:B816,'TABLA LM'!$D$6)</f>
        <v>5</v>
      </c>
      <c r="B816" s="250">
        <v>144340</v>
      </c>
      <c r="C816" s="250" t="s">
        <v>281</v>
      </c>
      <c r="D816" s="418">
        <v>2000</v>
      </c>
      <c r="E816" s="251"/>
      <c r="F816" s="443">
        <f>VLOOKUP($H816,LISTAS!$C$3:$D$37,2,0)</f>
        <v>9</v>
      </c>
      <c r="G816" s="250">
        <v>214989</v>
      </c>
      <c r="H816" s="250" t="s">
        <v>528</v>
      </c>
      <c r="I816" s="250" t="s">
        <v>280</v>
      </c>
      <c r="J816" s="250"/>
      <c r="K816" s="250" t="s">
        <v>8</v>
      </c>
      <c r="L816" s="418">
        <v>2000</v>
      </c>
    </row>
    <row r="817" spans="1:12" ht="15" x14ac:dyDescent="0.25">
      <c r="A817">
        <f>COUNTIF($B$1:B817,'TABLA LM'!$D$6)</f>
        <v>5</v>
      </c>
      <c r="B817" s="250">
        <v>144340</v>
      </c>
      <c r="C817" s="250" t="s">
        <v>281</v>
      </c>
      <c r="D817" s="418">
        <v>2000</v>
      </c>
      <c r="E817" s="251"/>
      <c r="F817" s="443">
        <f>VLOOKUP($H817,LISTAS!$C$3:$D$37,2,0)</f>
        <v>10</v>
      </c>
      <c r="G817" s="250">
        <v>200860</v>
      </c>
      <c r="H817" s="250" t="s">
        <v>587</v>
      </c>
      <c r="I817" s="250" t="s">
        <v>279</v>
      </c>
      <c r="J817" s="250"/>
      <c r="K817" s="250" t="s">
        <v>8</v>
      </c>
      <c r="L817" s="418">
        <v>2000</v>
      </c>
    </row>
    <row r="818" spans="1:12" ht="15" x14ac:dyDescent="0.25">
      <c r="A818">
        <f>COUNTIF($B$1:B818,'TABLA LM'!$D$6)</f>
        <v>5</v>
      </c>
      <c r="B818" s="252">
        <v>143774</v>
      </c>
      <c r="C818" s="252" t="s">
        <v>243</v>
      </c>
      <c r="D818" s="419">
        <v>6244</v>
      </c>
      <c r="E818" s="253"/>
      <c r="F818" s="443">
        <f>VLOOKUP($H818,LISTAS!$C$3:$D$37,2,0)</f>
        <v>1</v>
      </c>
      <c r="G818" s="252">
        <v>130962</v>
      </c>
      <c r="H818" s="306" t="s">
        <v>531</v>
      </c>
      <c r="I818" s="252" t="s">
        <v>107</v>
      </c>
      <c r="J818" s="252">
        <v>15</v>
      </c>
      <c r="K818" s="252" t="s">
        <v>10</v>
      </c>
      <c r="L818" s="419">
        <v>96.15</v>
      </c>
    </row>
    <row r="819" spans="1:12" ht="15" x14ac:dyDescent="0.25">
      <c r="A819">
        <f>COUNTIF($B$1:B819,'TABLA LM'!$D$6)</f>
        <v>5</v>
      </c>
      <c r="B819" s="252">
        <v>143774</v>
      </c>
      <c r="C819" s="252" t="s">
        <v>243</v>
      </c>
      <c r="D819" s="419">
        <v>6244</v>
      </c>
      <c r="E819" s="253"/>
      <c r="F819" s="443">
        <f>VLOOKUP($H819,LISTAS!$C$3:$D$37,2,0)</f>
        <v>2</v>
      </c>
      <c r="G819" s="252">
        <v>180280</v>
      </c>
      <c r="H819" s="252" t="s">
        <v>526</v>
      </c>
      <c r="I819" s="252" t="s">
        <v>552</v>
      </c>
      <c r="J819" s="252">
        <v>15</v>
      </c>
      <c r="K819" s="252" t="s">
        <v>8</v>
      </c>
      <c r="L819" s="419">
        <v>6244</v>
      </c>
    </row>
    <row r="820" spans="1:12" ht="15" x14ac:dyDescent="0.25">
      <c r="A820">
        <f>COUNTIF($B$1:B820,'TABLA LM'!$D$6)</f>
        <v>5</v>
      </c>
      <c r="B820" s="252">
        <v>143774</v>
      </c>
      <c r="C820" s="252" t="s">
        <v>243</v>
      </c>
      <c r="D820" s="419">
        <v>6244</v>
      </c>
      <c r="E820" s="253"/>
      <c r="F820" s="443">
        <f>VLOOKUP($H820,LISTAS!$C$3:$D$37,2,0)</f>
        <v>3</v>
      </c>
      <c r="G820" s="252">
        <v>200842</v>
      </c>
      <c r="H820" s="252" t="s">
        <v>518</v>
      </c>
      <c r="I820" s="252" t="s">
        <v>122</v>
      </c>
      <c r="J820" s="252"/>
      <c r="K820" s="252" t="s">
        <v>8</v>
      </c>
      <c r="L820" s="419">
        <v>19</v>
      </c>
    </row>
    <row r="821" spans="1:12" ht="15" x14ac:dyDescent="0.25">
      <c r="A821">
        <f>COUNTIF($B$1:B821,'TABLA LM'!$D$6)</f>
        <v>5</v>
      </c>
      <c r="B821" s="252">
        <v>143774</v>
      </c>
      <c r="C821" s="252" t="s">
        <v>243</v>
      </c>
      <c r="D821" s="419">
        <v>6244</v>
      </c>
      <c r="E821" s="253"/>
      <c r="F821" s="443">
        <f>VLOOKUP($H821,LISTAS!$C$3:$D$37,2,0)</f>
        <v>7</v>
      </c>
      <c r="G821" s="252">
        <v>206989</v>
      </c>
      <c r="H821" s="252" t="s">
        <v>521</v>
      </c>
      <c r="I821" s="252" t="s">
        <v>245</v>
      </c>
      <c r="J821" s="252"/>
      <c r="K821" s="252" t="s">
        <v>8</v>
      </c>
      <c r="L821" s="419">
        <v>6410</v>
      </c>
    </row>
    <row r="822" spans="1:12" ht="15" x14ac:dyDescent="0.25">
      <c r="A822">
        <f>COUNTIF($B$1:B822,'TABLA LM'!$D$6)</f>
        <v>5</v>
      </c>
      <c r="B822" s="252">
        <v>143774</v>
      </c>
      <c r="C822" s="252" t="s">
        <v>243</v>
      </c>
      <c r="D822" s="419">
        <v>6244</v>
      </c>
      <c r="E822" s="253"/>
      <c r="F822" s="443">
        <f>VLOOKUP($H822,LISTAS!$C$3:$D$37,2,0)</f>
        <v>8</v>
      </c>
      <c r="G822" s="252">
        <v>201378</v>
      </c>
      <c r="H822" s="252" t="s">
        <v>522</v>
      </c>
      <c r="I822" s="252" t="s">
        <v>18</v>
      </c>
      <c r="J822" s="252"/>
      <c r="K822" s="252" t="s">
        <v>8</v>
      </c>
      <c r="L822" s="419">
        <v>12820</v>
      </c>
    </row>
    <row r="823" spans="1:12" ht="15" x14ac:dyDescent="0.25">
      <c r="A823">
        <f>COUNTIF($B$1:B823,'TABLA LM'!$D$6)</f>
        <v>5</v>
      </c>
      <c r="B823" s="252">
        <v>143774</v>
      </c>
      <c r="C823" s="252" t="s">
        <v>243</v>
      </c>
      <c r="D823" s="419">
        <v>6244</v>
      </c>
      <c r="E823" s="253"/>
      <c r="F823" s="443">
        <f>VLOOKUP($H823,LISTAS!$C$3:$D$37,2,0)</f>
        <v>9</v>
      </c>
      <c r="G823" s="252">
        <v>207005</v>
      </c>
      <c r="H823" s="252" t="s">
        <v>528</v>
      </c>
      <c r="I823" s="252" t="s">
        <v>246</v>
      </c>
      <c r="J823" s="252"/>
      <c r="K823" s="252" t="s">
        <v>8</v>
      </c>
      <c r="L823" s="419">
        <v>6410</v>
      </c>
    </row>
    <row r="824" spans="1:12" ht="15" x14ac:dyDescent="0.25">
      <c r="A824">
        <f>COUNTIF($B$1:B824,'TABLA LM'!$D$6)</f>
        <v>5</v>
      </c>
      <c r="B824" s="252">
        <v>143774</v>
      </c>
      <c r="C824" s="252" t="s">
        <v>243</v>
      </c>
      <c r="D824" s="419">
        <v>6244</v>
      </c>
      <c r="E824" s="253"/>
      <c r="F824" s="443">
        <f>VLOOKUP($H824,LISTAS!$C$3:$D$37,2,0)</f>
        <v>11</v>
      </c>
      <c r="G824" s="252">
        <v>206990</v>
      </c>
      <c r="H824" s="252" t="s">
        <v>527</v>
      </c>
      <c r="I824" s="252" t="s">
        <v>244</v>
      </c>
      <c r="J824" s="252"/>
      <c r="K824" s="252" t="s">
        <v>8</v>
      </c>
      <c r="L824" s="419">
        <v>6410</v>
      </c>
    </row>
    <row r="825" spans="1:12" ht="15" x14ac:dyDescent="0.25">
      <c r="A825">
        <f>COUNTIF($B$1:B825,'TABLA LM'!$D$6)</f>
        <v>5</v>
      </c>
      <c r="B825" s="254">
        <v>145575</v>
      </c>
      <c r="C825" s="254" t="s">
        <v>341</v>
      </c>
      <c r="D825" s="420">
        <v>19417</v>
      </c>
      <c r="E825" s="255"/>
      <c r="F825" s="443">
        <f>VLOOKUP($H825,LISTAS!$C$3:$D$37,2,0)</f>
        <v>1</v>
      </c>
      <c r="G825" s="254">
        <v>130367</v>
      </c>
      <c r="H825" s="307" t="s">
        <v>531</v>
      </c>
      <c r="I825" s="254" t="s">
        <v>39</v>
      </c>
      <c r="J825" s="254">
        <v>5</v>
      </c>
      <c r="K825" s="254" t="s">
        <v>21</v>
      </c>
      <c r="L825" s="420">
        <v>100.005</v>
      </c>
    </row>
    <row r="826" spans="1:12" ht="15" x14ac:dyDescent="0.25">
      <c r="A826">
        <f>COUNTIF($B$1:B826,'TABLA LM'!$D$6)</f>
        <v>5</v>
      </c>
      <c r="B826" s="254">
        <v>145575</v>
      </c>
      <c r="C826" s="254" t="s">
        <v>341</v>
      </c>
      <c r="D826" s="420">
        <v>19417</v>
      </c>
      <c r="E826" s="255"/>
      <c r="F826" s="443">
        <f>VLOOKUP($H826,LISTAS!$C$3:$D$37,2,0)</f>
        <v>2</v>
      </c>
      <c r="G826" s="254">
        <v>180248</v>
      </c>
      <c r="H826" s="254" t="s">
        <v>526</v>
      </c>
      <c r="I826" s="254" t="s">
        <v>549</v>
      </c>
      <c r="J826" s="254">
        <v>5</v>
      </c>
      <c r="K826" s="254" t="s">
        <v>8</v>
      </c>
      <c r="L826" s="420">
        <v>19417</v>
      </c>
    </row>
    <row r="827" spans="1:12" ht="15" x14ac:dyDescent="0.25">
      <c r="A827">
        <f>COUNTIF($B$1:B827,'TABLA LM'!$D$6)</f>
        <v>5</v>
      </c>
      <c r="B827" s="254">
        <v>145575</v>
      </c>
      <c r="C827" s="254" t="s">
        <v>341</v>
      </c>
      <c r="D827" s="420">
        <v>19417</v>
      </c>
      <c r="E827" s="255"/>
      <c r="F827" s="443">
        <f>VLOOKUP($H827,LISTAS!$C$3:$D$37,2,0)</f>
        <v>3</v>
      </c>
      <c r="G827" s="254">
        <v>200834</v>
      </c>
      <c r="H827" s="254" t="s">
        <v>518</v>
      </c>
      <c r="I827" s="254" t="s">
        <v>73</v>
      </c>
      <c r="J827" s="254"/>
      <c r="K827" s="254" t="s">
        <v>8</v>
      </c>
      <c r="L827" s="420">
        <v>44</v>
      </c>
    </row>
    <row r="828" spans="1:12" ht="15" x14ac:dyDescent="0.25">
      <c r="A828">
        <f>COUNTIF($B$1:B828,'TABLA LM'!$D$6)</f>
        <v>5</v>
      </c>
      <c r="B828" s="254">
        <v>145575</v>
      </c>
      <c r="C828" s="254" t="s">
        <v>341</v>
      </c>
      <c r="D828" s="420">
        <v>19417</v>
      </c>
      <c r="E828" s="255"/>
      <c r="F828" s="443">
        <f>VLOOKUP($H828,LISTAS!$C$3:$D$37,2,0)</f>
        <v>4</v>
      </c>
      <c r="G828" s="254">
        <v>201452</v>
      </c>
      <c r="H828" s="254" t="s">
        <v>519</v>
      </c>
      <c r="I828" s="254" t="s">
        <v>32</v>
      </c>
      <c r="J828" s="254"/>
      <c r="K828" s="254" t="s">
        <v>8</v>
      </c>
      <c r="L828" s="420">
        <v>19999</v>
      </c>
    </row>
    <row r="829" spans="1:12" ht="15" x14ac:dyDescent="0.25">
      <c r="A829">
        <f>COUNTIF($B$1:B829,'TABLA LM'!$D$6)</f>
        <v>5</v>
      </c>
      <c r="B829" s="254">
        <v>145575</v>
      </c>
      <c r="C829" s="254" t="s">
        <v>341</v>
      </c>
      <c r="D829" s="420">
        <v>19417</v>
      </c>
      <c r="E829" s="255"/>
      <c r="F829" s="443">
        <f>VLOOKUP($H829,LISTAS!$C$3:$D$37,2,0)</f>
        <v>5</v>
      </c>
      <c r="G829" s="254">
        <v>203264</v>
      </c>
      <c r="H829" s="254" t="s">
        <v>520</v>
      </c>
      <c r="I829" s="254" t="s">
        <v>24</v>
      </c>
      <c r="J829" s="254"/>
      <c r="K829" s="254" t="s">
        <v>8</v>
      </c>
      <c r="L829" s="420">
        <v>19999</v>
      </c>
    </row>
    <row r="830" spans="1:12" ht="15" x14ac:dyDescent="0.25">
      <c r="A830">
        <f>COUNTIF($B$1:B830,'TABLA LM'!$D$6)</f>
        <v>5</v>
      </c>
      <c r="B830" s="254">
        <v>145575</v>
      </c>
      <c r="C830" s="254" t="s">
        <v>341</v>
      </c>
      <c r="D830" s="420">
        <v>19417</v>
      </c>
      <c r="E830" s="255"/>
      <c r="F830" s="443">
        <f>VLOOKUP($H830,LISTAS!$C$3:$D$37,2,0)</f>
        <v>6</v>
      </c>
      <c r="G830" s="254">
        <v>203265</v>
      </c>
      <c r="H830" s="254" t="s">
        <v>525</v>
      </c>
      <c r="I830" s="254" t="s">
        <v>23</v>
      </c>
      <c r="J830" s="254"/>
      <c r="K830" s="254" t="s">
        <v>8</v>
      </c>
      <c r="L830" s="420">
        <v>19999</v>
      </c>
    </row>
    <row r="831" spans="1:12" ht="15" x14ac:dyDescent="0.25">
      <c r="A831">
        <f>COUNTIF($B$1:B831,'TABLA LM'!$D$6)</f>
        <v>5</v>
      </c>
      <c r="B831" s="254">
        <v>145575</v>
      </c>
      <c r="C831" s="254" t="s">
        <v>341</v>
      </c>
      <c r="D831" s="420">
        <v>19417</v>
      </c>
      <c r="E831" s="255"/>
      <c r="F831" s="443">
        <f>VLOOKUP($H831,LISTAS!$C$3:$D$37,2,0)</f>
        <v>7</v>
      </c>
      <c r="G831" s="254">
        <v>212677</v>
      </c>
      <c r="H831" s="254" t="s">
        <v>521</v>
      </c>
      <c r="I831" s="254" t="s">
        <v>343</v>
      </c>
      <c r="J831" s="254"/>
      <c r="K831" s="254" t="s">
        <v>8</v>
      </c>
      <c r="L831" s="420">
        <v>19805</v>
      </c>
    </row>
    <row r="832" spans="1:12" ht="15" x14ac:dyDescent="0.25">
      <c r="A832">
        <f>COUNTIF($B$1:B832,'TABLA LM'!$D$6)</f>
        <v>5</v>
      </c>
      <c r="B832" s="254">
        <v>145575</v>
      </c>
      <c r="C832" s="254" t="s">
        <v>341</v>
      </c>
      <c r="D832" s="420">
        <v>19417</v>
      </c>
      <c r="E832" s="255"/>
      <c r="F832" s="443">
        <f>VLOOKUP($H832,LISTAS!$C$3:$D$37,2,0)</f>
        <v>8</v>
      </c>
      <c r="G832" s="254">
        <v>212679</v>
      </c>
      <c r="H832" s="254" t="s">
        <v>522</v>
      </c>
      <c r="I832" s="254" t="s">
        <v>342</v>
      </c>
      <c r="J832" s="254"/>
      <c r="K832" s="254" t="s">
        <v>8</v>
      </c>
      <c r="L832" s="420">
        <v>19805</v>
      </c>
    </row>
    <row r="833" spans="1:12" ht="15" x14ac:dyDescent="0.25">
      <c r="A833">
        <f>COUNTIF($B$1:B833,'TABLA LM'!$D$6)</f>
        <v>5</v>
      </c>
      <c r="B833" s="256">
        <v>145693</v>
      </c>
      <c r="C833" s="256" t="s">
        <v>425</v>
      </c>
      <c r="D833" s="421">
        <v>18461</v>
      </c>
      <c r="E833" s="257"/>
      <c r="F833" s="443">
        <f>VLOOKUP($H833,LISTAS!$C$3:$D$37,2,0)</f>
        <v>1</v>
      </c>
      <c r="G833" s="256">
        <v>130492</v>
      </c>
      <c r="H833" s="308" t="s">
        <v>531</v>
      </c>
      <c r="I833" s="256" t="s">
        <v>65</v>
      </c>
      <c r="J833" s="256">
        <v>5</v>
      </c>
      <c r="K833" s="256" t="s">
        <v>21</v>
      </c>
      <c r="L833" s="421">
        <v>100</v>
      </c>
    </row>
    <row r="834" spans="1:12" ht="15" x14ac:dyDescent="0.25">
      <c r="A834">
        <f>COUNTIF($B$1:B834,'TABLA LM'!$D$6)</f>
        <v>5</v>
      </c>
      <c r="B834" s="256">
        <v>145693</v>
      </c>
      <c r="C834" s="256" t="s">
        <v>425</v>
      </c>
      <c r="D834" s="421">
        <v>18461</v>
      </c>
      <c r="E834" s="257"/>
      <c r="F834" s="443">
        <f>VLOOKUP($H834,LISTAS!$C$3:$D$37,2,0)</f>
        <v>2</v>
      </c>
      <c r="G834" s="256">
        <v>180228</v>
      </c>
      <c r="H834" s="256" t="s">
        <v>526</v>
      </c>
      <c r="I834" s="256" t="s">
        <v>561</v>
      </c>
      <c r="J834" s="256">
        <v>5</v>
      </c>
      <c r="K834" s="256" t="s">
        <v>8</v>
      </c>
      <c r="L834" s="421">
        <v>18461</v>
      </c>
    </row>
    <row r="835" spans="1:12" ht="15" x14ac:dyDescent="0.25">
      <c r="A835">
        <f>COUNTIF($B$1:B835,'TABLA LM'!$D$6)</f>
        <v>5</v>
      </c>
      <c r="B835" s="256">
        <v>145693</v>
      </c>
      <c r="C835" s="256" t="s">
        <v>425</v>
      </c>
      <c r="D835" s="421">
        <v>18461</v>
      </c>
      <c r="E835" s="257"/>
      <c r="F835" s="443">
        <f>VLOOKUP($H835,LISTAS!$C$3:$D$37,2,0)</f>
        <v>3</v>
      </c>
      <c r="G835" s="256">
        <v>200833</v>
      </c>
      <c r="H835" s="256" t="s">
        <v>518</v>
      </c>
      <c r="I835" s="256" t="s">
        <v>27</v>
      </c>
      <c r="J835" s="256"/>
      <c r="K835" s="256" t="s">
        <v>8</v>
      </c>
      <c r="L835" s="421">
        <v>43</v>
      </c>
    </row>
    <row r="836" spans="1:12" ht="15" x14ac:dyDescent="0.25">
      <c r="A836">
        <f>COUNTIF($B$1:B836,'TABLA LM'!$D$6)</f>
        <v>5</v>
      </c>
      <c r="B836" s="256">
        <v>145693</v>
      </c>
      <c r="C836" s="256" t="s">
        <v>425</v>
      </c>
      <c r="D836" s="421">
        <v>18461</v>
      </c>
      <c r="E836" s="257"/>
      <c r="F836" s="443">
        <f>VLOOKUP($H836,LISTAS!$C$3:$D$37,2,0)</f>
        <v>4</v>
      </c>
      <c r="G836" s="256">
        <v>201452</v>
      </c>
      <c r="H836" s="256" t="s">
        <v>519</v>
      </c>
      <c r="I836" s="256" t="s">
        <v>32</v>
      </c>
      <c r="J836" s="256"/>
      <c r="K836" s="256" t="s">
        <v>8</v>
      </c>
      <c r="L836" s="421">
        <v>19015</v>
      </c>
    </row>
    <row r="837" spans="1:12" ht="15" x14ac:dyDescent="0.25">
      <c r="A837">
        <f>COUNTIF($B$1:B837,'TABLA LM'!$D$6)</f>
        <v>5</v>
      </c>
      <c r="B837" s="256">
        <v>145693</v>
      </c>
      <c r="C837" s="256" t="s">
        <v>425</v>
      </c>
      <c r="D837" s="421">
        <v>18461</v>
      </c>
      <c r="E837" s="257"/>
      <c r="F837" s="443">
        <f>VLOOKUP($H837,LISTAS!$C$3:$D$37,2,0)</f>
        <v>5</v>
      </c>
      <c r="G837" s="256">
        <v>203264</v>
      </c>
      <c r="H837" s="256" t="s">
        <v>520</v>
      </c>
      <c r="I837" s="256" t="s">
        <v>24</v>
      </c>
      <c r="J837" s="256"/>
      <c r="K837" s="256" t="s">
        <v>8</v>
      </c>
      <c r="L837" s="421">
        <v>19015</v>
      </c>
    </row>
    <row r="838" spans="1:12" ht="15" x14ac:dyDescent="0.25">
      <c r="A838">
        <f>COUNTIF($B$1:B838,'TABLA LM'!$D$6)</f>
        <v>5</v>
      </c>
      <c r="B838" s="256">
        <v>145693</v>
      </c>
      <c r="C838" s="256" t="s">
        <v>425</v>
      </c>
      <c r="D838" s="421">
        <v>18461</v>
      </c>
      <c r="E838" s="257"/>
      <c r="F838" s="443">
        <f>VLOOKUP($H838,LISTAS!$C$3:$D$37,2,0)</f>
        <v>6</v>
      </c>
      <c r="G838" s="256">
        <v>203265</v>
      </c>
      <c r="H838" s="256" t="s">
        <v>525</v>
      </c>
      <c r="I838" s="256" t="s">
        <v>23</v>
      </c>
      <c r="J838" s="256"/>
      <c r="K838" s="256" t="s">
        <v>8</v>
      </c>
      <c r="L838" s="421">
        <v>19015</v>
      </c>
    </row>
    <row r="839" spans="1:12" ht="15" x14ac:dyDescent="0.25">
      <c r="A839">
        <f>COUNTIF($B$1:B839,'TABLA LM'!$D$6)</f>
        <v>5</v>
      </c>
      <c r="B839" s="256">
        <v>145693</v>
      </c>
      <c r="C839" s="256" t="s">
        <v>425</v>
      </c>
      <c r="D839" s="421">
        <v>18461</v>
      </c>
      <c r="E839" s="257"/>
      <c r="F839" s="443">
        <f>VLOOKUP($H839,LISTAS!$C$3:$D$37,2,0)</f>
        <v>7</v>
      </c>
      <c r="G839" s="256">
        <v>214943</v>
      </c>
      <c r="H839" s="256" t="s">
        <v>521</v>
      </c>
      <c r="I839" s="256" t="s">
        <v>429</v>
      </c>
      <c r="J839" s="256"/>
      <c r="K839" s="256" t="s">
        <v>8</v>
      </c>
      <c r="L839" s="421">
        <v>18830</v>
      </c>
    </row>
    <row r="840" spans="1:12" ht="15" x14ac:dyDescent="0.25">
      <c r="A840">
        <f>COUNTIF($B$1:B840,'TABLA LM'!$D$6)</f>
        <v>5</v>
      </c>
      <c r="B840" s="256">
        <v>145693</v>
      </c>
      <c r="C840" s="256" t="s">
        <v>425</v>
      </c>
      <c r="D840" s="421">
        <v>18461</v>
      </c>
      <c r="E840" s="257"/>
      <c r="F840" s="443">
        <f>VLOOKUP($H840,LISTAS!$C$3:$D$37,2,0)</f>
        <v>8</v>
      </c>
      <c r="G840" s="256">
        <v>214942</v>
      </c>
      <c r="H840" s="256" t="s">
        <v>522</v>
      </c>
      <c r="I840" s="256" t="s">
        <v>428</v>
      </c>
      <c r="J840" s="256"/>
      <c r="K840" s="256" t="s">
        <v>8</v>
      </c>
      <c r="L840" s="421">
        <v>19015</v>
      </c>
    </row>
    <row r="841" spans="1:12" ht="15" x14ac:dyDescent="0.25">
      <c r="A841">
        <f>COUNTIF($B$1:B841,'TABLA LM'!$D$6)</f>
        <v>5</v>
      </c>
      <c r="B841" s="258">
        <v>145692</v>
      </c>
      <c r="C841" s="258" t="s">
        <v>425</v>
      </c>
      <c r="D841" s="422">
        <v>14563</v>
      </c>
      <c r="E841" s="259"/>
      <c r="F841" s="443">
        <f>VLOOKUP($H841,LISTAS!$C$3:$D$37,2,0)</f>
        <v>1</v>
      </c>
      <c r="G841" s="258">
        <v>130492</v>
      </c>
      <c r="H841" s="309" t="s">
        <v>531</v>
      </c>
      <c r="I841" s="258" t="s">
        <v>65</v>
      </c>
      <c r="J841" s="258">
        <v>5</v>
      </c>
      <c r="K841" s="258" t="s">
        <v>21</v>
      </c>
      <c r="L841" s="422">
        <v>75</v>
      </c>
    </row>
    <row r="842" spans="1:12" ht="15" x14ac:dyDescent="0.25">
      <c r="A842">
        <f>COUNTIF($B$1:B842,'TABLA LM'!$D$6)</f>
        <v>5</v>
      </c>
      <c r="B842" s="258">
        <v>145692</v>
      </c>
      <c r="C842" s="258" t="s">
        <v>425</v>
      </c>
      <c r="D842" s="422">
        <v>14563</v>
      </c>
      <c r="E842" s="259"/>
      <c r="F842" s="443">
        <f>VLOOKUP($H842,LISTAS!$C$3:$D$37,2,0)</f>
        <v>2</v>
      </c>
      <c r="G842" s="258">
        <v>180228</v>
      </c>
      <c r="H842" s="258" t="s">
        <v>526</v>
      </c>
      <c r="I842" s="258" t="s">
        <v>561</v>
      </c>
      <c r="J842" s="258">
        <v>5</v>
      </c>
      <c r="K842" s="258" t="s">
        <v>8</v>
      </c>
      <c r="L842" s="422">
        <v>14563</v>
      </c>
    </row>
    <row r="843" spans="1:12" ht="15" x14ac:dyDescent="0.25">
      <c r="A843">
        <f>COUNTIF($B$1:B843,'TABLA LM'!$D$6)</f>
        <v>5</v>
      </c>
      <c r="B843" s="258">
        <v>145692</v>
      </c>
      <c r="C843" s="258" t="s">
        <v>425</v>
      </c>
      <c r="D843" s="422">
        <v>14563</v>
      </c>
      <c r="E843" s="259"/>
      <c r="F843" s="443">
        <f>VLOOKUP($H843,LISTAS!$C$3:$D$37,2,0)</f>
        <v>3</v>
      </c>
      <c r="G843" s="258">
        <v>200833</v>
      </c>
      <c r="H843" s="258" t="s">
        <v>518</v>
      </c>
      <c r="I843" s="258" t="s">
        <v>27</v>
      </c>
      <c r="J843" s="258"/>
      <c r="K843" s="258" t="s">
        <v>8</v>
      </c>
      <c r="L843" s="422">
        <v>34</v>
      </c>
    </row>
    <row r="844" spans="1:12" ht="15" x14ac:dyDescent="0.25">
      <c r="A844">
        <f>COUNTIF($B$1:B844,'TABLA LM'!$D$6)</f>
        <v>5</v>
      </c>
      <c r="B844" s="258">
        <v>145692</v>
      </c>
      <c r="C844" s="258" t="s">
        <v>425</v>
      </c>
      <c r="D844" s="422">
        <v>14563</v>
      </c>
      <c r="E844" s="259"/>
      <c r="F844" s="443">
        <f>VLOOKUP($H844,LISTAS!$C$3:$D$37,2,0)</f>
        <v>4</v>
      </c>
      <c r="G844" s="258">
        <v>201452</v>
      </c>
      <c r="H844" s="258" t="s">
        <v>519</v>
      </c>
      <c r="I844" s="258" t="s">
        <v>32</v>
      </c>
      <c r="J844" s="258"/>
      <c r="K844" s="258" t="s">
        <v>8</v>
      </c>
      <c r="L844" s="422">
        <v>15000</v>
      </c>
    </row>
    <row r="845" spans="1:12" ht="15" x14ac:dyDescent="0.25">
      <c r="A845">
        <f>COUNTIF($B$1:B845,'TABLA LM'!$D$6)</f>
        <v>5</v>
      </c>
      <c r="B845" s="258">
        <v>145692</v>
      </c>
      <c r="C845" s="258" t="s">
        <v>425</v>
      </c>
      <c r="D845" s="422">
        <v>14563</v>
      </c>
      <c r="E845" s="259"/>
      <c r="F845" s="443">
        <f>VLOOKUP($H845,LISTAS!$C$3:$D$37,2,0)</f>
        <v>5</v>
      </c>
      <c r="G845" s="258">
        <v>203264</v>
      </c>
      <c r="H845" s="258" t="s">
        <v>520</v>
      </c>
      <c r="I845" s="258" t="s">
        <v>24</v>
      </c>
      <c r="J845" s="258"/>
      <c r="K845" s="258" t="s">
        <v>8</v>
      </c>
      <c r="L845" s="422">
        <v>15000</v>
      </c>
    </row>
    <row r="846" spans="1:12" ht="15" x14ac:dyDescent="0.25">
      <c r="A846">
        <f>COUNTIF($B$1:B846,'TABLA LM'!$D$6)</f>
        <v>5</v>
      </c>
      <c r="B846" s="258">
        <v>145692</v>
      </c>
      <c r="C846" s="258" t="s">
        <v>425</v>
      </c>
      <c r="D846" s="422">
        <v>14563</v>
      </c>
      <c r="E846" s="259"/>
      <c r="F846" s="443">
        <f>VLOOKUP($H846,LISTAS!$C$3:$D$37,2,0)</f>
        <v>6</v>
      </c>
      <c r="G846" s="258">
        <v>203265</v>
      </c>
      <c r="H846" s="258" t="s">
        <v>525</v>
      </c>
      <c r="I846" s="258" t="s">
        <v>23</v>
      </c>
      <c r="J846" s="258"/>
      <c r="K846" s="258" t="s">
        <v>8</v>
      </c>
      <c r="L846" s="422">
        <v>15000</v>
      </c>
    </row>
    <row r="847" spans="1:12" ht="15" x14ac:dyDescent="0.25">
      <c r="A847">
        <f>COUNTIF($B$1:B847,'TABLA LM'!$D$6)</f>
        <v>5</v>
      </c>
      <c r="B847" s="258">
        <v>145692</v>
      </c>
      <c r="C847" s="258" t="s">
        <v>425</v>
      </c>
      <c r="D847" s="422">
        <v>14563</v>
      </c>
      <c r="E847" s="259"/>
      <c r="F847" s="443">
        <f>VLOOKUP($H847,LISTAS!$C$3:$D$37,2,0)</f>
        <v>7</v>
      </c>
      <c r="G847" s="258">
        <v>214941</v>
      </c>
      <c r="H847" s="258" t="s">
        <v>521</v>
      </c>
      <c r="I847" s="258" t="s">
        <v>427</v>
      </c>
      <c r="J847" s="258"/>
      <c r="K847" s="258" t="s">
        <v>8</v>
      </c>
      <c r="L847" s="422">
        <v>14854</v>
      </c>
    </row>
    <row r="848" spans="1:12" ht="15" x14ac:dyDescent="0.25">
      <c r="A848">
        <f>COUNTIF($B$1:B848,'TABLA LM'!$D$6)</f>
        <v>5</v>
      </c>
      <c r="B848" s="258">
        <v>145692</v>
      </c>
      <c r="C848" s="258" t="s">
        <v>425</v>
      </c>
      <c r="D848" s="422">
        <v>14563</v>
      </c>
      <c r="E848" s="259"/>
      <c r="F848" s="443">
        <f>VLOOKUP($H848,LISTAS!$C$3:$D$37,2,0)</f>
        <v>8</v>
      </c>
      <c r="G848" s="258">
        <v>214940</v>
      </c>
      <c r="H848" s="258" t="s">
        <v>522</v>
      </c>
      <c r="I848" s="258" t="s">
        <v>426</v>
      </c>
      <c r="J848" s="258"/>
      <c r="K848" s="258" t="s">
        <v>8</v>
      </c>
      <c r="L848" s="422">
        <v>15000</v>
      </c>
    </row>
    <row r="849" spans="1:12" ht="15" x14ac:dyDescent="0.25">
      <c r="A849">
        <f>COUNTIF($B$1:B849,'TABLA LM'!$D$6)</f>
        <v>5</v>
      </c>
      <c r="B849" s="260">
        <v>144745</v>
      </c>
      <c r="C849" s="260" t="s">
        <v>307</v>
      </c>
      <c r="D849" s="423">
        <v>14563</v>
      </c>
      <c r="E849" s="261"/>
      <c r="F849" s="443">
        <f>VLOOKUP($H849,LISTAS!$C$3:$D$37,2,0)</f>
        <v>1</v>
      </c>
      <c r="G849" s="260">
        <v>130492</v>
      </c>
      <c r="H849" s="310" t="s">
        <v>531</v>
      </c>
      <c r="I849" s="260" t="s">
        <v>65</v>
      </c>
      <c r="J849" s="260">
        <v>5</v>
      </c>
      <c r="K849" s="260" t="s">
        <v>21</v>
      </c>
      <c r="L849" s="423">
        <v>75</v>
      </c>
    </row>
    <row r="850" spans="1:12" ht="15" x14ac:dyDescent="0.25">
      <c r="A850">
        <f>COUNTIF($B$1:B850,'TABLA LM'!$D$6)</f>
        <v>5</v>
      </c>
      <c r="B850" s="260">
        <v>144745</v>
      </c>
      <c r="C850" s="260" t="s">
        <v>307</v>
      </c>
      <c r="D850" s="423">
        <v>14563</v>
      </c>
      <c r="E850" s="261"/>
      <c r="F850" s="443">
        <f>VLOOKUP($H850,LISTAS!$C$3:$D$37,2,0)</f>
        <v>2</v>
      </c>
      <c r="G850" s="260">
        <v>180228</v>
      </c>
      <c r="H850" s="260" t="s">
        <v>526</v>
      </c>
      <c r="I850" s="260" t="s">
        <v>561</v>
      </c>
      <c r="J850" s="260">
        <v>5</v>
      </c>
      <c r="K850" s="260" t="s">
        <v>8</v>
      </c>
      <c r="L850" s="423">
        <v>14563</v>
      </c>
    </row>
    <row r="851" spans="1:12" ht="15" x14ac:dyDescent="0.25">
      <c r="A851">
        <f>COUNTIF($B$1:B851,'TABLA LM'!$D$6)</f>
        <v>5</v>
      </c>
      <c r="B851" s="260">
        <v>144745</v>
      </c>
      <c r="C851" s="260" t="s">
        <v>307</v>
      </c>
      <c r="D851" s="423">
        <v>14563</v>
      </c>
      <c r="E851" s="261"/>
      <c r="F851" s="443">
        <f>VLOOKUP($H851,LISTAS!$C$3:$D$37,2,0)</f>
        <v>3</v>
      </c>
      <c r="G851" s="260">
        <v>200834</v>
      </c>
      <c r="H851" s="260" t="s">
        <v>518</v>
      </c>
      <c r="I851" s="260" t="s">
        <v>73</v>
      </c>
      <c r="J851" s="260"/>
      <c r="K851" s="260" t="s">
        <v>8</v>
      </c>
      <c r="L851" s="423">
        <v>46</v>
      </c>
    </row>
    <row r="852" spans="1:12" ht="15" x14ac:dyDescent="0.25">
      <c r="A852">
        <f>COUNTIF($B$1:B852,'TABLA LM'!$D$6)</f>
        <v>5</v>
      </c>
      <c r="B852" s="260">
        <v>144745</v>
      </c>
      <c r="C852" s="260" t="s">
        <v>307</v>
      </c>
      <c r="D852" s="423">
        <v>14563</v>
      </c>
      <c r="E852" s="261"/>
      <c r="F852" s="443">
        <f>VLOOKUP($H852,LISTAS!$C$3:$D$37,2,0)</f>
        <v>4</v>
      </c>
      <c r="G852" s="260">
        <v>201452</v>
      </c>
      <c r="H852" s="260" t="s">
        <v>519</v>
      </c>
      <c r="I852" s="260" t="s">
        <v>32</v>
      </c>
      <c r="J852" s="260"/>
      <c r="K852" s="260" t="s">
        <v>8</v>
      </c>
      <c r="L852" s="423">
        <v>15000</v>
      </c>
    </row>
    <row r="853" spans="1:12" ht="15" x14ac:dyDescent="0.25">
      <c r="A853">
        <f>COUNTIF($B$1:B853,'TABLA LM'!$D$6)</f>
        <v>5</v>
      </c>
      <c r="B853" s="260">
        <v>144745</v>
      </c>
      <c r="C853" s="260" t="s">
        <v>307</v>
      </c>
      <c r="D853" s="423">
        <v>14563</v>
      </c>
      <c r="E853" s="261"/>
      <c r="F853" s="443">
        <f>VLOOKUP($H853,LISTAS!$C$3:$D$37,2,0)</f>
        <v>5</v>
      </c>
      <c r="G853" s="260">
        <v>203264</v>
      </c>
      <c r="H853" s="260" t="s">
        <v>520</v>
      </c>
      <c r="I853" s="260" t="s">
        <v>24</v>
      </c>
      <c r="J853" s="260"/>
      <c r="K853" s="260" t="s">
        <v>8</v>
      </c>
      <c r="L853" s="423">
        <v>15000</v>
      </c>
    </row>
    <row r="854" spans="1:12" ht="15" x14ac:dyDescent="0.25">
      <c r="A854">
        <f>COUNTIF($B$1:B854,'TABLA LM'!$D$6)</f>
        <v>5</v>
      </c>
      <c r="B854" s="260">
        <v>144745</v>
      </c>
      <c r="C854" s="260" t="s">
        <v>307</v>
      </c>
      <c r="D854" s="423">
        <v>14563</v>
      </c>
      <c r="E854" s="261"/>
      <c r="F854" s="443">
        <f>VLOOKUP($H854,LISTAS!$C$3:$D$37,2,0)</f>
        <v>6</v>
      </c>
      <c r="G854" s="260">
        <v>203265</v>
      </c>
      <c r="H854" s="260" t="s">
        <v>525</v>
      </c>
      <c r="I854" s="260" t="s">
        <v>23</v>
      </c>
      <c r="J854" s="260"/>
      <c r="K854" s="260" t="s">
        <v>8</v>
      </c>
      <c r="L854" s="423">
        <v>15000</v>
      </c>
    </row>
    <row r="855" spans="1:12" ht="15" x14ac:dyDescent="0.25">
      <c r="A855">
        <f>COUNTIF($B$1:B855,'TABLA LM'!$D$6)</f>
        <v>5</v>
      </c>
      <c r="B855" s="260">
        <v>144745</v>
      </c>
      <c r="C855" s="260" t="s">
        <v>307</v>
      </c>
      <c r="D855" s="423">
        <v>14563</v>
      </c>
      <c r="E855" s="261"/>
      <c r="F855" s="443">
        <f>VLOOKUP($H855,LISTAS!$C$3:$D$37,2,0)</f>
        <v>7</v>
      </c>
      <c r="G855" s="260">
        <v>209832</v>
      </c>
      <c r="H855" s="260" t="s">
        <v>521</v>
      </c>
      <c r="I855" s="260" t="s">
        <v>308</v>
      </c>
      <c r="J855" s="260"/>
      <c r="K855" s="260" t="s">
        <v>8</v>
      </c>
      <c r="L855" s="423">
        <v>14854</v>
      </c>
    </row>
    <row r="856" spans="1:12" ht="15" x14ac:dyDescent="0.25">
      <c r="A856">
        <f>COUNTIF($B$1:B856,'TABLA LM'!$D$6)</f>
        <v>5</v>
      </c>
      <c r="B856" s="260">
        <v>144745</v>
      </c>
      <c r="C856" s="260" t="s">
        <v>307</v>
      </c>
      <c r="D856" s="423">
        <v>14563</v>
      </c>
      <c r="E856" s="261"/>
      <c r="F856" s="443">
        <f>VLOOKUP($H856,LISTAS!$C$3:$D$37,2,0)</f>
        <v>8</v>
      </c>
      <c r="G856" s="260">
        <v>209833</v>
      </c>
      <c r="H856" s="260" t="s">
        <v>522</v>
      </c>
      <c r="I856" s="260" t="s">
        <v>309</v>
      </c>
      <c r="J856" s="260"/>
      <c r="K856" s="260" t="s">
        <v>8</v>
      </c>
      <c r="L856" s="423">
        <v>15000</v>
      </c>
    </row>
    <row r="857" spans="1:12" ht="15" x14ac:dyDescent="0.25">
      <c r="A857">
        <f>COUNTIF($B$1:B857,'TABLA LM'!$D$6)</f>
        <v>5</v>
      </c>
      <c r="B857" s="260">
        <v>144745</v>
      </c>
      <c r="C857" s="260" t="s">
        <v>307</v>
      </c>
      <c r="D857" s="423">
        <v>14563</v>
      </c>
      <c r="E857" s="261"/>
      <c r="F857" s="443">
        <f>VLOOKUP($H857,LISTAS!$C$3:$D$37,2,0)</f>
        <v>9</v>
      </c>
      <c r="G857" s="260">
        <v>209837</v>
      </c>
      <c r="H857" s="260" t="s">
        <v>528</v>
      </c>
      <c r="I857" s="260" t="s">
        <v>310</v>
      </c>
      <c r="J857" s="260"/>
      <c r="K857" s="260" t="s">
        <v>8</v>
      </c>
      <c r="L857" s="423">
        <v>14854</v>
      </c>
    </row>
    <row r="858" spans="1:12" ht="15" x14ac:dyDescent="0.25">
      <c r="A858">
        <f>COUNTIF($B$1:B858,'TABLA LM'!$D$6)</f>
        <v>5</v>
      </c>
      <c r="B858" s="262" t="s">
        <v>514</v>
      </c>
      <c r="C858" s="263" t="s">
        <v>64</v>
      </c>
      <c r="D858" s="424">
        <v>18461</v>
      </c>
      <c r="E858" s="264"/>
      <c r="F858" s="443">
        <f>VLOOKUP($H858,LISTAS!$C$3:$D$37,2,0)</f>
        <v>1</v>
      </c>
      <c r="G858" s="263">
        <v>130492</v>
      </c>
      <c r="H858" s="311" t="s">
        <v>531</v>
      </c>
      <c r="I858" s="263" t="s">
        <v>65</v>
      </c>
      <c r="J858" s="263">
        <v>5</v>
      </c>
      <c r="K858" s="263" t="s">
        <v>21</v>
      </c>
      <c r="L858" s="424">
        <v>100</v>
      </c>
    </row>
    <row r="859" spans="1:12" ht="15" x14ac:dyDescent="0.25">
      <c r="A859">
        <f>COUNTIF($B$1:B859,'TABLA LM'!$D$6)</f>
        <v>5</v>
      </c>
      <c r="B859" s="262" t="s">
        <v>514</v>
      </c>
      <c r="C859" s="263" t="s">
        <v>64</v>
      </c>
      <c r="D859" s="424">
        <v>18461</v>
      </c>
      <c r="E859" s="264"/>
      <c r="F859" s="443">
        <f>VLOOKUP($H859,LISTAS!$C$3:$D$37,2,0)</f>
        <v>2</v>
      </c>
      <c r="G859" s="263">
        <v>180228</v>
      </c>
      <c r="H859" s="263" t="s">
        <v>526</v>
      </c>
      <c r="I859" s="263" t="s">
        <v>561</v>
      </c>
      <c r="J859" s="263">
        <v>5</v>
      </c>
      <c r="K859" s="263" t="s">
        <v>8</v>
      </c>
      <c r="L859" s="424">
        <v>18461</v>
      </c>
    </row>
    <row r="860" spans="1:12" ht="15" x14ac:dyDescent="0.25">
      <c r="A860">
        <f>COUNTIF($B$1:B860,'TABLA LM'!$D$6)</f>
        <v>5</v>
      </c>
      <c r="B860" s="262" t="s">
        <v>514</v>
      </c>
      <c r="C860" s="263" t="s">
        <v>64</v>
      </c>
      <c r="D860" s="424">
        <v>18461</v>
      </c>
      <c r="E860" s="264"/>
      <c r="F860" s="443">
        <f>VLOOKUP($H860,LISTAS!$C$3:$D$37,2,0)</f>
        <v>3</v>
      </c>
      <c r="G860" s="263">
        <v>200833</v>
      </c>
      <c r="H860" s="263" t="s">
        <v>518</v>
      </c>
      <c r="I860" s="263" t="s">
        <v>27</v>
      </c>
      <c r="J860" s="263"/>
      <c r="K860" s="263" t="s">
        <v>8</v>
      </c>
      <c r="L860" s="424">
        <v>43</v>
      </c>
    </row>
    <row r="861" spans="1:12" ht="15" x14ac:dyDescent="0.25">
      <c r="A861">
        <f>COUNTIF($B$1:B861,'TABLA LM'!$D$6)</f>
        <v>5</v>
      </c>
      <c r="B861" s="262" t="s">
        <v>514</v>
      </c>
      <c r="C861" s="263" t="s">
        <v>64</v>
      </c>
      <c r="D861" s="424">
        <v>18461</v>
      </c>
      <c r="E861" s="264"/>
      <c r="F861" s="443">
        <f>VLOOKUP($H861,LISTAS!$C$3:$D$37,2,0)</f>
        <v>4</v>
      </c>
      <c r="G861" s="263">
        <v>201452</v>
      </c>
      <c r="H861" s="263" t="s">
        <v>519</v>
      </c>
      <c r="I861" s="263" t="s">
        <v>32</v>
      </c>
      <c r="J861" s="263"/>
      <c r="K861" s="263" t="s">
        <v>8</v>
      </c>
      <c r="L861" s="424">
        <v>19015</v>
      </c>
    </row>
    <row r="862" spans="1:12" ht="15" x14ac:dyDescent="0.25">
      <c r="A862">
        <f>COUNTIF($B$1:B862,'TABLA LM'!$D$6)</f>
        <v>5</v>
      </c>
      <c r="B862" s="262" t="s">
        <v>514</v>
      </c>
      <c r="C862" s="263" t="s">
        <v>64</v>
      </c>
      <c r="D862" s="424">
        <v>18461</v>
      </c>
      <c r="E862" s="264"/>
      <c r="F862" s="443">
        <f>VLOOKUP($H862,LISTAS!$C$3:$D$37,2,0)</f>
        <v>5</v>
      </c>
      <c r="G862" s="263">
        <v>203264</v>
      </c>
      <c r="H862" s="263" t="s">
        <v>520</v>
      </c>
      <c r="I862" s="263" t="s">
        <v>24</v>
      </c>
      <c r="J862" s="263"/>
      <c r="K862" s="263" t="s">
        <v>8</v>
      </c>
      <c r="L862" s="424">
        <v>19015</v>
      </c>
    </row>
    <row r="863" spans="1:12" ht="15" x14ac:dyDescent="0.25">
      <c r="A863">
        <f>COUNTIF($B$1:B863,'TABLA LM'!$D$6)</f>
        <v>5</v>
      </c>
      <c r="B863" s="262" t="s">
        <v>514</v>
      </c>
      <c r="C863" s="263" t="s">
        <v>64</v>
      </c>
      <c r="D863" s="424">
        <v>18461</v>
      </c>
      <c r="E863" s="264"/>
      <c r="F863" s="443">
        <f>VLOOKUP($H863,LISTAS!$C$3:$D$37,2,0)</f>
        <v>6</v>
      </c>
      <c r="G863" s="263">
        <v>203265</v>
      </c>
      <c r="H863" s="263" t="s">
        <v>525</v>
      </c>
      <c r="I863" s="263" t="s">
        <v>23</v>
      </c>
      <c r="J863" s="263"/>
      <c r="K863" s="263" t="s">
        <v>8</v>
      </c>
      <c r="L863" s="424">
        <v>19015</v>
      </c>
    </row>
    <row r="864" spans="1:12" ht="15" x14ac:dyDescent="0.25">
      <c r="A864">
        <f>COUNTIF($B$1:B864,'TABLA LM'!$D$6)</f>
        <v>5</v>
      </c>
      <c r="B864" s="262" t="s">
        <v>514</v>
      </c>
      <c r="C864" s="263" t="s">
        <v>64</v>
      </c>
      <c r="D864" s="424">
        <v>18461</v>
      </c>
      <c r="E864" s="264"/>
      <c r="F864" s="443">
        <f>VLOOKUP($H864,LISTAS!$C$3:$D$37,2,0)</f>
        <v>7</v>
      </c>
      <c r="G864" s="263">
        <v>211885</v>
      </c>
      <c r="H864" s="263" t="s">
        <v>521</v>
      </c>
      <c r="I864" s="263" t="s">
        <v>69</v>
      </c>
      <c r="J864" s="263"/>
      <c r="K864" s="263" t="s">
        <v>8</v>
      </c>
      <c r="L864" s="424">
        <v>18830</v>
      </c>
    </row>
    <row r="865" spans="1:12" ht="15" x14ac:dyDescent="0.25">
      <c r="A865">
        <f>COUNTIF($B$1:B865,'TABLA LM'!$D$6)</f>
        <v>5</v>
      </c>
      <c r="B865" s="262" t="s">
        <v>514</v>
      </c>
      <c r="C865" s="263" t="s">
        <v>64</v>
      </c>
      <c r="D865" s="424">
        <v>18461</v>
      </c>
      <c r="E865" s="264"/>
      <c r="F865" s="443">
        <f>VLOOKUP($H865,LISTAS!$C$3:$D$37,2,0)</f>
        <v>8</v>
      </c>
      <c r="G865" s="263">
        <v>211887</v>
      </c>
      <c r="H865" s="263" t="s">
        <v>522</v>
      </c>
      <c r="I865" s="263" t="s">
        <v>68</v>
      </c>
      <c r="J865" s="263"/>
      <c r="K865" s="263" t="s">
        <v>8</v>
      </c>
      <c r="L865" s="424">
        <v>19015</v>
      </c>
    </row>
    <row r="866" spans="1:12" ht="15" x14ac:dyDescent="0.25">
      <c r="A866">
        <f>COUNTIF($B$1:B866,'TABLA LM'!$D$6)</f>
        <v>5</v>
      </c>
      <c r="B866" s="265" t="s">
        <v>515</v>
      </c>
      <c r="C866" s="266" t="s">
        <v>64</v>
      </c>
      <c r="D866" s="425">
        <v>14563</v>
      </c>
      <c r="E866" s="267"/>
      <c r="F866" s="443">
        <f>VLOOKUP($H866,LISTAS!$C$3:$D$37,2,0)</f>
        <v>1</v>
      </c>
      <c r="G866" s="266">
        <v>130492</v>
      </c>
      <c r="H866" s="312" t="s">
        <v>531</v>
      </c>
      <c r="I866" s="266" t="s">
        <v>65</v>
      </c>
      <c r="J866" s="266">
        <v>5</v>
      </c>
      <c r="K866" s="266" t="s">
        <v>21</v>
      </c>
      <c r="L866" s="425">
        <v>75</v>
      </c>
    </row>
    <row r="867" spans="1:12" ht="15" x14ac:dyDescent="0.25">
      <c r="A867">
        <f>COUNTIF($B$1:B867,'TABLA LM'!$D$6)</f>
        <v>5</v>
      </c>
      <c r="B867" s="265" t="s">
        <v>515</v>
      </c>
      <c r="C867" s="266" t="s">
        <v>64</v>
      </c>
      <c r="D867" s="425">
        <v>14563</v>
      </c>
      <c r="E867" s="267"/>
      <c r="F867" s="443">
        <f>VLOOKUP($H867,LISTAS!$C$3:$D$37,2,0)</f>
        <v>2</v>
      </c>
      <c r="G867" s="266">
        <v>180228</v>
      </c>
      <c r="H867" s="266" t="s">
        <v>526</v>
      </c>
      <c r="I867" s="266" t="s">
        <v>561</v>
      </c>
      <c r="J867" s="266">
        <v>5</v>
      </c>
      <c r="K867" s="266" t="s">
        <v>8</v>
      </c>
      <c r="L867" s="425">
        <v>14563</v>
      </c>
    </row>
    <row r="868" spans="1:12" ht="15" x14ac:dyDescent="0.25">
      <c r="A868">
        <f>COUNTIF($B$1:B868,'TABLA LM'!$D$6)</f>
        <v>5</v>
      </c>
      <c r="B868" s="265" t="s">
        <v>515</v>
      </c>
      <c r="C868" s="266" t="s">
        <v>64</v>
      </c>
      <c r="D868" s="425">
        <v>14563</v>
      </c>
      <c r="E868" s="267"/>
      <c r="F868" s="443">
        <f>VLOOKUP($H868,LISTAS!$C$3:$D$37,2,0)</f>
        <v>3</v>
      </c>
      <c r="G868" s="266">
        <v>200833</v>
      </c>
      <c r="H868" s="266" t="s">
        <v>518</v>
      </c>
      <c r="I868" s="266" t="s">
        <v>27</v>
      </c>
      <c r="J868" s="266"/>
      <c r="K868" s="266" t="s">
        <v>8</v>
      </c>
      <c r="L868" s="425">
        <v>34</v>
      </c>
    </row>
    <row r="869" spans="1:12" ht="15" x14ac:dyDescent="0.25">
      <c r="A869">
        <f>COUNTIF($B$1:B869,'TABLA LM'!$D$6)</f>
        <v>5</v>
      </c>
      <c r="B869" s="265" t="s">
        <v>515</v>
      </c>
      <c r="C869" s="266" t="s">
        <v>64</v>
      </c>
      <c r="D869" s="425">
        <v>14563</v>
      </c>
      <c r="E869" s="267"/>
      <c r="F869" s="443">
        <f>VLOOKUP($H869,LISTAS!$C$3:$D$37,2,0)</f>
        <v>4</v>
      </c>
      <c r="G869" s="266">
        <v>201452</v>
      </c>
      <c r="H869" s="266" t="s">
        <v>519</v>
      </c>
      <c r="I869" s="266" t="s">
        <v>32</v>
      </c>
      <c r="J869" s="266"/>
      <c r="K869" s="266" t="s">
        <v>8</v>
      </c>
      <c r="L869" s="425">
        <v>15000</v>
      </c>
    </row>
    <row r="870" spans="1:12" ht="15" x14ac:dyDescent="0.25">
      <c r="A870">
        <f>COUNTIF($B$1:B870,'TABLA LM'!$D$6)</f>
        <v>5</v>
      </c>
      <c r="B870" s="265" t="s">
        <v>515</v>
      </c>
      <c r="C870" s="266" t="s">
        <v>64</v>
      </c>
      <c r="D870" s="425">
        <v>14563</v>
      </c>
      <c r="E870" s="267"/>
      <c r="F870" s="443">
        <f>VLOOKUP($H870,LISTAS!$C$3:$D$37,2,0)</f>
        <v>5</v>
      </c>
      <c r="G870" s="266">
        <v>203264</v>
      </c>
      <c r="H870" s="266" t="s">
        <v>520</v>
      </c>
      <c r="I870" s="266" t="s">
        <v>24</v>
      </c>
      <c r="J870" s="266"/>
      <c r="K870" s="266" t="s">
        <v>8</v>
      </c>
      <c r="L870" s="425">
        <v>15000</v>
      </c>
    </row>
    <row r="871" spans="1:12" ht="15" x14ac:dyDescent="0.25">
      <c r="A871">
        <f>COUNTIF($B$1:B871,'TABLA LM'!$D$6)</f>
        <v>5</v>
      </c>
      <c r="B871" s="265" t="s">
        <v>515</v>
      </c>
      <c r="C871" s="266" t="s">
        <v>64</v>
      </c>
      <c r="D871" s="425">
        <v>14563</v>
      </c>
      <c r="E871" s="267"/>
      <c r="F871" s="443">
        <f>VLOOKUP($H871,LISTAS!$C$3:$D$37,2,0)</f>
        <v>6</v>
      </c>
      <c r="G871" s="266">
        <v>203265</v>
      </c>
      <c r="H871" s="266" t="s">
        <v>525</v>
      </c>
      <c r="I871" s="266" t="s">
        <v>23</v>
      </c>
      <c r="J871" s="266"/>
      <c r="K871" s="266" t="s">
        <v>8</v>
      </c>
      <c r="L871" s="425">
        <v>15000</v>
      </c>
    </row>
    <row r="872" spans="1:12" ht="15" x14ac:dyDescent="0.25">
      <c r="A872">
        <f>COUNTIF($B$1:B872,'TABLA LM'!$D$6)</f>
        <v>5</v>
      </c>
      <c r="B872" s="265" t="s">
        <v>515</v>
      </c>
      <c r="C872" s="266" t="s">
        <v>64</v>
      </c>
      <c r="D872" s="425">
        <v>14563</v>
      </c>
      <c r="E872" s="267"/>
      <c r="F872" s="443">
        <f>VLOOKUP($H872,LISTAS!$C$3:$D$37,2,0)</f>
        <v>7</v>
      </c>
      <c r="G872" s="266">
        <v>211884</v>
      </c>
      <c r="H872" s="266" t="s">
        <v>521</v>
      </c>
      <c r="I872" s="266" t="s">
        <v>67</v>
      </c>
      <c r="J872" s="266"/>
      <c r="K872" s="266" t="s">
        <v>8</v>
      </c>
      <c r="L872" s="425">
        <v>14854</v>
      </c>
    </row>
    <row r="873" spans="1:12" ht="15" x14ac:dyDescent="0.25">
      <c r="A873">
        <f>COUNTIF($B$1:B873,'TABLA LM'!$D$6)</f>
        <v>5</v>
      </c>
      <c r="B873" s="265" t="s">
        <v>515</v>
      </c>
      <c r="C873" s="266" t="s">
        <v>64</v>
      </c>
      <c r="D873" s="425">
        <v>14563</v>
      </c>
      <c r="E873" s="267"/>
      <c r="F873" s="443">
        <f>VLOOKUP($H873,LISTAS!$C$3:$D$37,2,0)</f>
        <v>8</v>
      </c>
      <c r="G873" s="266">
        <v>211886</v>
      </c>
      <c r="H873" s="266" t="s">
        <v>522</v>
      </c>
      <c r="I873" s="266" t="s">
        <v>66</v>
      </c>
      <c r="J873" s="266"/>
      <c r="K873" s="266" t="s">
        <v>8</v>
      </c>
      <c r="L873" s="425">
        <v>15000</v>
      </c>
    </row>
    <row r="874" spans="1:12" ht="15" x14ac:dyDescent="0.25">
      <c r="A874">
        <f>COUNTIF($B$1:B874,'TABLA LM'!$D$6)</f>
        <v>5</v>
      </c>
      <c r="B874" s="268">
        <v>143609</v>
      </c>
      <c r="C874" s="268" t="s">
        <v>221</v>
      </c>
      <c r="D874" s="426">
        <v>15000</v>
      </c>
      <c r="E874" s="269"/>
      <c r="F874" s="443">
        <f>VLOOKUP($H874,LISTAS!$C$3:$D$37,2,0)</f>
        <v>1</v>
      </c>
      <c r="G874" s="268">
        <v>130492</v>
      </c>
      <c r="H874" s="313" t="s">
        <v>531</v>
      </c>
      <c r="I874" s="268" t="s">
        <v>65</v>
      </c>
      <c r="J874" s="268">
        <v>5</v>
      </c>
      <c r="K874" s="268" t="s">
        <v>21</v>
      </c>
      <c r="L874" s="426">
        <v>75</v>
      </c>
    </row>
    <row r="875" spans="1:12" ht="15" x14ac:dyDescent="0.25">
      <c r="A875">
        <f>COUNTIF($B$1:B875,'TABLA LM'!$D$6)</f>
        <v>5</v>
      </c>
      <c r="B875" s="268">
        <v>143609</v>
      </c>
      <c r="C875" s="268" t="s">
        <v>221</v>
      </c>
      <c r="D875" s="426">
        <v>15000</v>
      </c>
      <c r="E875" s="269"/>
      <c r="F875" s="443">
        <f>VLOOKUP($H875,LISTAS!$C$3:$D$37,2,0)</f>
        <v>2</v>
      </c>
      <c r="G875" s="268">
        <v>180228</v>
      </c>
      <c r="H875" s="268" t="s">
        <v>526</v>
      </c>
      <c r="I875" s="268" t="s">
        <v>561</v>
      </c>
      <c r="J875" s="268">
        <v>5</v>
      </c>
      <c r="K875" s="268" t="s">
        <v>8</v>
      </c>
      <c r="L875" s="426">
        <v>15000</v>
      </c>
    </row>
    <row r="876" spans="1:12" ht="15" x14ac:dyDescent="0.25">
      <c r="A876">
        <f>COUNTIF($B$1:B876,'TABLA LM'!$D$6)</f>
        <v>5</v>
      </c>
      <c r="B876" s="268">
        <v>143609</v>
      </c>
      <c r="C876" s="268" t="s">
        <v>221</v>
      </c>
      <c r="D876" s="426">
        <v>15000</v>
      </c>
      <c r="E876" s="269"/>
      <c r="F876" s="443">
        <f>VLOOKUP($H876,LISTAS!$C$3:$D$37,2,0)</f>
        <v>3</v>
      </c>
      <c r="G876" s="268">
        <v>200834</v>
      </c>
      <c r="H876" s="268" t="s">
        <v>518</v>
      </c>
      <c r="I876" s="268" t="s">
        <v>73</v>
      </c>
      <c r="J876" s="268"/>
      <c r="K876" s="268" t="s">
        <v>8</v>
      </c>
      <c r="L876" s="426">
        <v>47</v>
      </c>
    </row>
    <row r="877" spans="1:12" ht="15" x14ac:dyDescent="0.25">
      <c r="A877">
        <f>COUNTIF($B$1:B877,'TABLA LM'!$D$6)</f>
        <v>5</v>
      </c>
      <c r="B877" s="268">
        <v>143609</v>
      </c>
      <c r="C877" s="268" t="s">
        <v>221</v>
      </c>
      <c r="D877" s="426">
        <v>15000</v>
      </c>
      <c r="E877" s="269"/>
      <c r="F877" s="443">
        <f>VLOOKUP($H877,LISTAS!$C$3:$D$37,2,0)</f>
        <v>4</v>
      </c>
      <c r="G877" s="268">
        <v>201452</v>
      </c>
      <c r="H877" s="268" t="s">
        <v>519</v>
      </c>
      <c r="I877" s="268" t="s">
        <v>32</v>
      </c>
      <c r="J877" s="268"/>
      <c r="K877" s="268" t="s">
        <v>8</v>
      </c>
      <c r="L877" s="426">
        <v>15000</v>
      </c>
    </row>
    <row r="878" spans="1:12" ht="15" x14ac:dyDescent="0.25">
      <c r="A878">
        <f>COUNTIF($B$1:B878,'TABLA LM'!$D$6)</f>
        <v>5</v>
      </c>
      <c r="B878" s="268">
        <v>143609</v>
      </c>
      <c r="C878" s="268" t="s">
        <v>221</v>
      </c>
      <c r="D878" s="426">
        <v>15000</v>
      </c>
      <c r="E878" s="269"/>
      <c r="F878" s="443">
        <f>VLOOKUP($H878,LISTAS!$C$3:$D$37,2,0)</f>
        <v>5</v>
      </c>
      <c r="G878" s="268">
        <v>203264</v>
      </c>
      <c r="H878" s="268" t="s">
        <v>520</v>
      </c>
      <c r="I878" s="268" t="s">
        <v>24</v>
      </c>
      <c r="J878" s="268"/>
      <c r="K878" s="268" t="s">
        <v>8</v>
      </c>
      <c r="L878" s="426">
        <v>15000</v>
      </c>
    </row>
    <row r="879" spans="1:12" ht="15" x14ac:dyDescent="0.25">
      <c r="A879">
        <f>COUNTIF($B$1:B879,'TABLA LM'!$D$6)</f>
        <v>5</v>
      </c>
      <c r="B879" s="268">
        <v>143609</v>
      </c>
      <c r="C879" s="268" t="s">
        <v>221</v>
      </c>
      <c r="D879" s="426">
        <v>15000</v>
      </c>
      <c r="E879" s="269"/>
      <c r="F879" s="443">
        <f>VLOOKUP($H879,LISTAS!$C$3:$D$37,2,0)</f>
        <v>6</v>
      </c>
      <c r="G879" s="268">
        <v>203265</v>
      </c>
      <c r="H879" s="268" t="s">
        <v>525</v>
      </c>
      <c r="I879" s="268" t="s">
        <v>23</v>
      </c>
      <c r="J879" s="268"/>
      <c r="K879" s="268" t="s">
        <v>8</v>
      </c>
      <c r="L879" s="426">
        <v>15000</v>
      </c>
    </row>
    <row r="880" spans="1:12" ht="15" x14ac:dyDescent="0.25">
      <c r="A880">
        <f>COUNTIF($B$1:B880,'TABLA LM'!$D$6)</f>
        <v>5</v>
      </c>
      <c r="B880" s="268">
        <v>143609</v>
      </c>
      <c r="C880" s="268" t="s">
        <v>221</v>
      </c>
      <c r="D880" s="426">
        <v>15000</v>
      </c>
      <c r="E880" s="269"/>
      <c r="F880" s="443">
        <f>VLOOKUP($H880,LISTAS!$C$3:$D$37,2,0)</f>
        <v>7</v>
      </c>
      <c r="G880" s="268">
        <v>212507</v>
      </c>
      <c r="H880" s="268" t="s">
        <v>521</v>
      </c>
      <c r="I880" s="268" t="s">
        <v>224</v>
      </c>
      <c r="J880" s="268"/>
      <c r="K880" s="268" t="s">
        <v>8</v>
      </c>
      <c r="L880" s="426">
        <v>14213</v>
      </c>
    </row>
    <row r="881" spans="1:530" ht="15" x14ac:dyDescent="0.25">
      <c r="A881">
        <f>COUNTIF($B$1:B881,'TABLA LM'!$D$6)</f>
        <v>5</v>
      </c>
      <c r="B881" s="268">
        <v>143609</v>
      </c>
      <c r="C881" s="268" t="s">
        <v>221</v>
      </c>
      <c r="D881" s="426">
        <v>15000</v>
      </c>
      <c r="E881" s="269"/>
      <c r="F881" s="443">
        <f>VLOOKUP($H881,LISTAS!$C$3:$D$37,2,0)</f>
        <v>8</v>
      </c>
      <c r="G881" s="268">
        <v>212508</v>
      </c>
      <c r="H881" s="268" t="s">
        <v>522</v>
      </c>
      <c r="I881" s="268" t="s">
        <v>222</v>
      </c>
      <c r="J881" s="268"/>
      <c r="K881" s="268" t="s">
        <v>8</v>
      </c>
      <c r="L881" s="426">
        <v>15000</v>
      </c>
    </row>
    <row r="882" spans="1:530" ht="15" x14ac:dyDescent="0.25">
      <c r="A882">
        <f>COUNTIF($B$1:B882,'TABLA LM'!$D$6)</f>
        <v>5</v>
      </c>
      <c r="B882" s="268">
        <v>143609</v>
      </c>
      <c r="C882" s="268" t="s">
        <v>221</v>
      </c>
      <c r="D882" s="426">
        <v>15000</v>
      </c>
      <c r="E882" s="269"/>
      <c r="F882" s="443">
        <f>VLOOKUP($H882,LISTAS!$C$3:$D$37,2,0)</f>
        <v>9</v>
      </c>
      <c r="G882" s="268">
        <v>212509</v>
      </c>
      <c r="H882" s="268" t="s">
        <v>528</v>
      </c>
      <c r="I882" s="268" t="s">
        <v>223</v>
      </c>
      <c r="J882" s="268"/>
      <c r="K882" s="268" t="s">
        <v>8</v>
      </c>
      <c r="L882" s="426">
        <v>14171</v>
      </c>
    </row>
    <row r="883" spans="1:530" ht="15" x14ac:dyDescent="0.25">
      <c r="A883">
        <f>COUNTIF($B$1:B883,'TABLA LM'!$D$6)</f>
        <v>5</v>
      </c>
      <c r="B883" s="270">
        <v>141105</v>
      </c>
      <c r="C883" s="270" t="s">
        <v>70</v>
      </c>
      <c r="D883" s="427">
        <v>14563</v>
      </c>
      <c r="E883" s="271"/>
      <c r="F883" s="443">
        <f>VLOOKUP($H883,LISTAS!$C$3:$D$37,2,0)</f>
        <v>1</v>
      </c>
      <c r="G883" s="270">
        <v>130492</v>
      </c>
      <c r="H883" s="314" t="s">
        <v>531</v>
      </c>
      <c r="I883" s="270" t="s">
        <v>65</v>
      </c>
      <c r="J883" s="270">
        <v>5</v>
      </c>
      <c r="K883" s="270" t="s">
        <v>21</v>
      </c>
      <c r="L883" s="427">
        <v>75</v>
      </c>
    </row>
    <row r="884" spans="1:530" ht="15" x14ac:dyDescent="0.25">
      <c r="A884">
        <f>COUNTIF($B$1:B884,'TABLA LM'!$D$6)</f>
        <v>5</v>
      </c>
      <c r="B884" s="270">
        <v>141105</v>
      </c>
      <c r="C884" s="270" t="s">
        <v>70</v>
      </c>
      <c r="D884" s="427">
        <v>14563</v>
      </c>
      <c r="E884" s="271"/>
      <c r="F884" s="443">
        <f>VLOOKUP($H884,LISTAS!$C$3:$D$37,2,0)</f>
        <v>2</v>
      </c>
      <c r="G884" s="270">
        <v>180228</v>
      </c>
      <c r="H884" s="270" t="s">
        <v>526</v>
      </c>
      <c r="I884" s="270" t="s">
        <v>561</v>
      </c>
      <c r="J884" s="270">
        <v>5</v>
      </c>
      <c r="K884" s="270" t="s">
        <v>8</v>
      </c>
      <c r="L884" s="427">
        <v>14563</v>
      </c>
    </row>
    <row r="885" spans="1:530" ht="15" x14ac:dyDescent="0.25">
      <c r="A885">
        <f>COUNTIF($B$1:B885,'TABLA LM'!$D$6)</f>
        <v>5</v>
      </c>
      <c r="B885" s="270">
        <v>141105</v>
      </c>
      <c r="C885" s="270" t="s">
        <v>70</v>
      </c>
      <c r="D885" s="427">
        <v>14563</v>
      </c>
      <c r="E885" s="271"/>
      <c r="F885" s="443">
        <f>VLOOKUP($H885,LISTAS!$C$3:$D$37,2,0)</f>
        <v>3</v>
      </c>
      <c r="G885" s="270">
        <v>200834</v>
      </c>
      <c r="H885" s="270" t="s">
        <v>518</v>
      </c>
      <c r="I885" s="270" t="s">
        <v>73</v>
      </c>
      <c r="J885" s="270"/>
      <c r="K885" s="270" t="s">
        <v>8</v>
      </c>
      <c r="L885" s="427">
        <v>34</v>
      </c>
    </row>
    <row r="886" spans="1:530" ht="15" x14ac:dyDescent="0.25">
      <c r="A886">
        <f>COUNTIF($B$1:B886,'TABLA LM'!$D$6)</f>
        <v>5</v>
      </c>
      <c r="B886" s="270">
        <v>141105</v>
      </c>
      <c r="C886" s="270" t="s">
        <v>70</v>
      </c>
      <c r="D886" s="427">
        <v>14563</v>
      </c>
      <c r="E886" s="271"/>
      <c r="F886" s="443">
        <f>VLOOKUP($H886,LISTAS!$C$3:$D$37,2,0)</f>
        <v>4</v>
      </c>
      <c r="G886" s="270">
        <v>201452</v>
      </c>
      <c r="H886" s="270" t="s">
        <v>519</v>
      </c>
      <c r="I886" s="270" t="s">
        <v>32</v>
      </c>
      <c r="J886" s="270"/>
      <c r="K886" s="270" t="s">
        <v>8</v>
      </c>
      <c r="L886" s="427">
        <v>15000</v>
      </c>
    </row>
    <row r="887" spans="1:530" ht="15" x14ac:dyDescent="0.25">
      <c r="A887">
        <f>COUNTIF($B$1:B887,'TABLA LM'!$D$6)</f>
        <v>5</v>
      </c>
      <c r="B887" s="270">
        <v>141105</v>
      </c>
      <c r="C887" s="270" t="s">
        <v>70</v>
      </c>
      <c r="D887" s="427">
        <v>14563</v>
      </c>
      <c r="E887" s="271"/>
      <c r="F887" s="443">
        <f>VLOOKUP($H887,LISTAS!$C$3:$D$37,2,0)</f>
        <v>5</v>
      </c>
      <c r="G887" s="270">
        <v>203264</v>
      </c>
      <c r="H887" s="270" t="s">
        <v>520</v>
      </c>
      <c r="I887" s="270" t="s">
        <v>24</v>
      </c>
      <c r="J887" s="270"/>
      <c r="K887" s="270" t="s">
        <v>8</v>
      </c>
      <c r="L887" s="427">
        <v>15000</v>
      </c>
    </row>
    <row r="888" spans="1:530" ht="15" x14ac:dyDescent="0.25">
      <c r="A888">
        <f>COUNTIF($B$1:B888,'TABLA LM'!$D$6)</f>
        <v>5</v>
      </c>
      <c r="B888" s="270">
        <v>141105</v>
      </c>
      <c r="C888" s="270" t="s">
        <v>70</v>
      </c>
      <c r="D888" s="427">
        <v>14563</v>
      </c>
      <c r="E888" s="271"/>
      <c r="F888" s="443">
        <f>VLOOKUP($H888,LISTAS!$C$3:$D$37,2,0)</f>
        <v>6</v>
      </c>
      <c r="G888" s="270">
        <v>203265</v>
      </c>
      <c r="H888" s="270" t="s">
        <v>525</v>
      </c>
      <c r="I888" s="270" t="s">
        <v>23</v>
      </c>
      <c r="J888" s="270"/>
      <c r="K888" s="270" t="s">
        <v>8</v>
      </c>
      <c r="L888" s="427">
        <v>15000</v>
      </c>
    </row>
    <row r="889" spans="1:530" ht="15" x14ac:dyDescent="0.25">
      <c r="A889">
        <f>COUNTIF($B$1:B889,'TABLA LM'!$D$6)</f>
        <v>5</v>
      </c>
      <c r="B889" s="270">
        <v>141105</v>
      </c>
      <c r="C889" s="270" t="s">
        <v>70</v>
      </c>
      <c r="D889" s="427">
        <v>14563</v>
      </c>
      <c r="E889" s="271"/>
      <c r="F889" s="443">
        <f>VLOOKUP($H889,LISTAS!$C$3:$D$37,2,0)</f>
        <v>7</v>
      </c>
      <c r="G889" s="270">
        <v>206543</v>
      </c>
      <c r="H889" s="270" t="s">
        <v>521</v>
      </c>
      <c r="I889" s="270" t="s">
        <v>71</v>
      </c>
      <c r="J889" s="270"/>
      <c r="K889" s="270" t="s">
        <v>8</v>
      </c>
      <c r="L889" s="427">
        <v>14854</v>
      </c>
    </row>
    <row r="890" spans="1:530" ht="15" x14ac:dyDescent="0.25">
      <c r="A890">
        <f>COUNTIF($B$1:B890,'TABLA LM'!$D$6)</f>
        <v>5</v>
      </c>
      <c r="B890" s="270">
        <v>141105</v>
      </c>
      <c r="C890" s="270" t="s">
        <v>70</v>
      </c>
      <c r="D890" s="427">
        <v>14563</v>
      </c>
      <c r="E890" s="271"/>
      <c r="F890" s="443">
        <f>VLOOKUP($H890,LISTAS!$C$3:$D$37,2,0)</f>
        <v>8</v>
      </c>
      <c r="G890" s="270">
        <v>206545</v>
      </c>
      <c r="H890" s="270" t="s">
        <v>522</v>
      </c>
      <c r="I890" s="270" t="s">
        <v>72</v>
      </c>
      <c r="J890" s="270"/>
      <c r="K890" s="270" t="s">
        <v>8</v>
      </c>
      <c r="L890" s="427">
        <v>15000</v>
      </c>
    </row>
    <row r="891" spans="1:530" ht="15" x14ac:dyDescent="0.25">
      <c r="A891">
        <f>COUNTIF($B$1:B891,'TABLA LM'!$D$6)</f>
        <v>5</v>
      </c>
      <c r="B891" s="270">
        <v>141105</v>
      </c>
      <c r="C891" s="270" t="s">
        <v>70</v>
      </c>
      <c r="D891" s="427">
        <v>14563</v>
      </c>
      <c r="E891" s="271"/>
      <c r="F891" s="443">
        <f>VLOOKUP($H891,LISTAS!$C$3:$D$37,2,0)</f>
        <v>21</v>
      </c>
      <c r="G891" s="270">
        <v>200866</v>
      </c>
      <c r="H891" s="270" t="s">
        <v>574</v>
      </c>
      <c r="I891" s="270" t="s">
        <v>35</v>
      </c>
      <c r="J891" s="270"/>
      <c r="K891" s="270" t="s">
        <v>8</v>
      </c>
      <c r="L891" s="427">
        <v>68</v>
      </c>
    </row>
    <row r="893" spans="1:530" hidden="1" x14ac:dyDescent="0.25">
      <c r="AW893" s="5"/>
      <c r="AX893" s="5"/>
      <c r="AY893" s="5"/>
      <c r="AZ893" s="5"/>
      <c r="BA893" s="5"/>
      <c r="BB893" s="5"/>
      <c r="BC893" s="5"/>
      <c r="BD893" s="5"/>
      <c r="TG893" s="3"/>
      <c r="TH893" s="3"/>
      <c r="TI893" s="3"/>
      <c r="TJ893" s="3"/>
    </row>
    <row r="894" spans="1:530" hidden="1" x14ac:dyDescent="0.25">
      <c r="AW894" s="5"/>
      <c r="AX894" s="5"/>
      <c r="AY894" s="5"/>
      <c r="AZ894" s="5"/>
      <c r="BA894" s="5"/>
      <c r="BB894" s="5"/>
      <c r="BC894" s="5"/>
      <c r="BD894" s="5"/>
      <c r="TG894" s="3"/>
      <c r="TH894" s="3"/>
      <c r="TI894" s="3"/>
      <c r="TJ894" s="3"/>
    </row>
    <row r="895" spans="1:530" hidden="1" x14ac:dyDescent="0.25">
      <c r="AW895" s="5"/>
      <c r="AX895" s="5"/>
      <c r="AY895" s="5"/>
      <c r="AZ895" s="5"/>
      <c r="BA895" s="5"/>
      <c r="BB895" s="5"/>
      <c r="BC895" s="5"/>
      <c r="BD895" s="5"/>
      <c r="TG895" s="3"/>
      <c r="TH895" s="3"/>
      <c r="TI895" s="3"/>
      <c r="TJ895" s="3"/>
    </row>
    <row r="896" spans="1:530" hidden="1" x14ac:dyDescent="0.25">
      <c r="AW896" s="5"/>
      <c r="AX896" s="5"/>
      <c r="AY896" s="5"/>
      <c r="AZ896" s="5"/>
      <c r="BA896" s="5"/>
      <c r="BB896" s="5"/>
      <c r="BC896" s="5"/>
      <c r="BD896" s="5"/>
      <c r="TG896" s="3"/>
      <c r="TH896" s="3"/>
      <c r="TI896" s="3"/>
      <c r="TJ896" s="3"/>
    </row>
    <row r="897" spans="49:530" hidden="1" x14ac:dyDescent="0.25">
      <c r="AW897" s="5"/>
      <c r="AX897" s="5"/>
      <c r="AY897" s="5"/>
      <c r="AZ897" s="5"/>
      <c r="BA897" s="5"/>
      <c r="BB897" s="5"/>
      <c r="BC897" s="5"/>
      <c r="BD897" s="5"/>
      <c r="TG897" s="3"/>
      <c r="TH897" s="3"/>
      <c r="TI897" s="3"/>
      <c r="TJ897" s="3"/>
    </row>
    <row r="898" spans="49:530" hidden="1" x14ac:dyDescent="0.25">
      <c r="AW898" s="5"/>
      <c r="AX898" s="5"/>
      <c r="AY898" s="5"/>
      <c r="AZ898" s="5"/>
      <c r="BA898" s="5"/>
      <c r="BB898" s="5"/>
      <c r="BC898" s="5"/>
      <c r="BD898" s="5"/>
      <c r="TG898" s="3"/>
      <c r="TH898" s="3"/>
      <c r="TI898" s="3"/>
      <c r="TJ898" s="3"/>
    </row>
    <row r="899" spans="49:530" hidden="1" x14ac:dyDescent="0.25">
      <c r="AW899" s="5"/>
      <c r="AX899" s="5"/>
      <c r="AY899" s="5"/>
      <c r="AZ899" s="5"/>
      <c r="BA899" s="5"/>
      <c r="BB899" s="5"/>
      <c r="BC899" s="5"/>
      <c r="BD899" s="5"/>
      <c r="TG899" s="3"/>
      <c r="TH899" s="3"/>
      <c r="TI899" s="3"/>
      <c r="TJ899" s="3"/>
    </row>
    <row r="900" spans="49:530" hidden="1" x14ac:dyDescent="0.25">
      <c r="AW900" s="5"/>
      <c r="AX900" s="5"/>
      <c r="AY900" s="5"/>
      <c r="AZ900" s="5"/>
      <c r="BA900" s="5"/>
      <c r="BB900" s="5"/>
      <c r="BC900" s="5"/>
      <c r="BD900" s="5"/>
      <c r="TG900" s="3"/>
      <c r="TH900" s="3"/>
      <c r="TI900" s="3"/>
      <c r="TJ900" s="3"/>
    </row>
    <row r="901" spans="49:530" hidden="1" x14ac:dyDescent="0.25">
      <c r="AW901" s="5"/>
      <c r="AX901" s="5"/>
      <c r="AY901" s="5"/>
      <c r="AZ901" s="5"/>
      <c r="BA901" s="5"/>
      <c r="BB901" s="5"/>
      <c r="BC901" s="5"/>
      <c r="BD901" s="5"/>
      <c r="TG901" s="3"/>
      <c r="TH901" s="3"/>
      <c r="TI901" s="3"/>
      <c r="TJ901" s="3"/>
    </row>
    <row r="902" spans="49:530" hidden="1" x14ac:dyDescent="0.25">
      <c r="AW902" s="5"/>
      <c r="AX902" s="5"/>
      <c r="AY902" s="5"/>
      <c r="AZ902" s="5"/>
      <c r="BA902" s="5"/>
      <c r="BB902" s="5"/>
      <c r="BC902" s="5"/>
      <c r="BD902" s="5"/>
      <c r="TG902" s="3"/>
      <c r="TH902" s="3"/>
      <c r="TI902" s="3"/>
      <c r="TJ902" s="3"/>
    </row>
    <row r="903" spans="49:530" hidden="1" x14ac:dyDescent="0.25">
      <c r="AW903" s="5"/>
      <c r="AX903" s="5"/>
      <c r="AY903" s="5"/>
      <c r="AZ903" s="5"/>
      <c r="BA903" s="5"/>
      <c r="BB903" s="5"/>
      <c r="BC903" s="5"/>
      <c r="BD903" s="5"/>
      <c r="TG903" s="3"/>
      <c r="TH903" s="3"/>
      <c r="TI903" s="3"/>
      <c r="TJ903" s="3"/>
    </row>
    <row r="904" spans="49:530" hidden="1" x14ac:dyDescent="0.25">
      <c r="AW904" s="5"/>
      <c r="AX904" s="5"/>
      <c r="AY904" s="5"/>
      <c r="AZ904" s="5"/>
      <c r="BA904" s="5"/>
      <c r="BB904" s="5"/>
      <c r="BC904" s="5"/>
      <c r="BD904" s="5"/>
      <c r="TG904" s="3"/>
      <c r="TH904" s="3"/>
      <c r="TI904" s="3"/>
      <c r="TJ904" s="3"/>
    </row>
    <row r="905" spans="49:530" hidden="1" x14ac:dyDescent="0.25">
      <c r="AW905" s="5"/>
      <c r="AX905" s="5"/>
      <c r="AY905" s="5"/>
      <c r="AZ905" s="5"/>
      <c r="BA905" s="5"/>
      <c r="BB905" s="5"/>
      <c r="BC905" s="5"/>
      <c r="BD905" s="5"/>
      <c r="TG905" s="3"/>
      <c r="TH905" s="3"/>
      <c r="TI905" s="3"/>
      <c r="TJ905" s="3"/>
    </row>
    <row r="906" spans="49:530" hidden="1" x14ac:dyDescent="0.25">
      <c r="AW906" s="5"/>
      <c r="AX906" s="5"/>
      <c r="AY906" s="5"/>
      <c r="AZ906" s="5"/>
      <c r="BA906" s="5"/>
      <c r="BB906" s="5"/>
      <c r="BC906" s="5"/>
      <c r="BD906" s="5"/>
      <c r="TG906" s="3"/>
      <c r="TH906" s="3"/>
      <c r="TI906" s="3"/>
      <c r="TJ906" s="3"/>
    </row>
    <row r="907" spans="49:530" hidden="1" x14ac:dyDescent="0.25">
      <c r="AW907" s="5"/>
      <c r="AX907" s="5"/>
      <c r="AY907" s="5"/>
      <c r="AZ907" s="5"/>
      <c r="BA907" s="5"/>
      <c r="BB907" s="5"/>
      <c r="BC907" s="5"/>
      <c r="BD907" s="5"/>
      <c r="TG907" s="3"/>
      <c r="TH907" s="3"/>
      <c r="TI907" s="3"/>
      <c r="TJ907" s="3"/>
    </row>
    <row r="908" spans="49:530" hidden="1" x14ac:dyDescent="0.25">
      <c r="AW908" s="5"/>
      <c r="AX908" s="5"/>
      <c r="AY908" s="5"/>
      <c r="AZ908" s="5"/>
      <c r="BA908" s="5"/>
      <c r="BB908" s="5"/>
      <c r="BC908" s="5"/>
      <c r="BD908" s="5"/>
      <c r="TG908" s="3"/>
      <c r="TH908" s="3"/>
      <c r="TI908" s="3"/>
      <c r="TJ908" s="3"/>
    </row>
    <row r="909" spans="49:530" hidden="1" x14ac:dyDescent="0.25">
      <c r="AW909" s="5"/>
      <c r="AX909" s="5"/>
      <c r="AY909" s="5"/>
      <c r="AZ909" s="5"/>
      <c r="BA909" s="5"/>
      <c r="BB909" s="5"/>
      <c r="BC909" s="5"/>
      <c r="BD909" s="5"/>
      <c r="TG909" s="3"/>
      <c r="TH909" s="3"/>
      <c r="TI909" s="3"/>
      <c r="TJ909" s="3"/>
    </row>
    <row r="910" spans="49:530" hidden="1" x14ac:dyDescent="0.25">
      <c r="AW910" s="5"/>
      <c r="AX910" s="5"/>
      <c r="AY910" s="5"/>
      <c r="AZ910" s="5"/>
      <c r="BA910" s="5"/>
      <c r="BB910" s="5"/>
      <c r="BC910" s="5"/>
      <c r="BD910" s="5"/>
      <c r="TG910" s="3"/>
      <c r="TH910" s="3"/>
      <c r="TI910" s="3"/>
      <c r="TJ910" s="3"/>
    </row>
    <row r="911" spans="49:530" hidden="1" x14ac:dyDescent="0.25">
      <c r="AW911" s="5"/>
      <c r="AX911" s="5"/>
      <c r="AY911" s="5"/>
      <c r="AZ911" s="5"/>
      <c r="BA911" s="5"/>
      <c r="BB911" s="5"/>
      <c r="BC911" s="5"/>
      <c r="BD911" s="5"/>
      <c r="TG911" s="3"/>
      <c r="TH911" s="3"/>
      <c r="TI911" s="3"/>
      <c r="TJ911" s="3"/>
    </row>
    <row r="912" spans="49:530" hidden="1" x14ac:dyDescent="0.25">
      <c r="AW912" s="5"/>
      <c r="AX912" s="5"/>
      <c r="AY912" s="5"/>
      <c r="AZ912" s="5"/>
      <c r="BA912" s="5"/>
      <c r="BB912" s="5"/>
      <c r="BC912" s="5"/>
      <c r="BD912" s="5"/>
      <c r="TG912" s="3"/>
      <c r="TH912" s="3"/>
      <c r="TI912" s="3"/>
      <c r="TJ912" s="3"/>
    </row>
    <row r="913" spans="49:530" hidden="1" x14ac:dyDescent="0.25">
      <c r="AW913" s="5"/>
      <c r="AX913" s="5"/>
      <c r="AY913" s="5"/>
      <c r="AZ913" s="5"/>
      <c r="BA913" s="5"/>
      <c r="BB913" s="5"/>
      <c r="BC913" s="5"/>
      <c r="BD913" s="5"/>
      <c r="TG913" s="3"/>
      <c r="TH913" s="3"/>
      <c r="TI913" s="3"/>
      <c r="TJ913" s="3"/>
    </row>
    <row r="914" spans="49:530" hidden="1" x14ac:dyDescent="0.25">
      <c r="AW914" s="5"/>
      <c r="AX914" s="5"/>
      <c r="AY914" s="5"/>
      <c r="AZ914" s="5"/>
      <c r="BA914" s="5"/>
      <c r="BB914" s="5"/>
      <c r="BC914" s="5"/>
      <c r="BD914" s="5"/>
      <c r="TG914" s="3"/>
      <c r="TH914" s="3"/>
      <c r="TI914" s="3"/>
      <c r="TJ914" s="3"/>
    </row>
    <row r="915" spans="49:530" hidden="1" x14ac:dyDescent="0.25">
      <c r="AW915" s="5"/>
      <c r="AX915" s="5"/>
      <c r="AY915" s="5"/>
      <c r="AZ915" s="5"/>
      <c r="BA915" s="5"/>
      <c r="BB915" s="5"/>
      <c r="BC915" s="5"/>
      <c r="BD915" s="5"/>
      <c r="TG915" s="3"/>
      <c r="TH915" s="3"/>
      <c r="TI915" s="3"/>
      <c r="TJ915" s="3"/>
    </row>
    <row r="916" spans="49:530" hidden="1" x14ac:dyDescent="0.25">
      <c r="AW916" s="5"/>
      <c r="AX916" s="5"/>
      <c r="AY916" s="5"/>
      <c r="AZ916" s="5"/>
      <c r="BA916" s="5"/>
      <c r="BB916" s="5"/>
      <c r="BC916" s="5"/>
      <c r="BD916" s="5"/>
      <c r="TG916" s="3"/>
      <c r="TH916" s="3"/>
      <c r="TI916" s="3"/>
      <c r="TJ916" s="3"/>
    </row>
    <row r="917" spans="49:530" hidden="1" x14ac:dyDescent="0.25">
      <c r="AW917" s="5"/>
      <c r="AX917" s="5"/>
      <c r="AY917" s="5"/>
      <c r="AZ917" s="5"/>
      <c r="BA917" s="5"/>
      <c r="BB917" s="5"/>
      <c r="BC917" s="5"/>
      <c r="BD917" s="5"/>
      <c r="TG917" s="3"/>
      <c r="TH917" s="3"/>
      <c r="TI917" s="3"/>
      <c r="TJ917" s="3"/>
    </row>
    <row r="918" spans="49:530" hidden="1" x14ac:dyDescent="0.25">
      <c r="AW918" s="5"/>
      <c r="AX918" s="5"/>
      <c r="AY918" s="5"/>
      <c r="AZ918" s="5"/>
      <c r="BA918" s="5"/>
      <c r="BB918" s="5"/>
      <c r="BC918" s="5"/>
      <c r="BD918" s="5"/>
      <c r="TG918" s="3"/>
      <c r="TH918" s="3"/>
      <c r="TI918" s="3"/>
      <c r="TJ918" s="3"/>
    </row>
    <row r="919" spans="49:530" hidden="1" x14ac:dyDescent="0.25">
      <c r="AW919" s="5"/>
      <c r="AX919" s="5"/>
      <c r="AY919" s="5"/>
      <c r="AZ919" s="5"/>
      <c r="BA919" s="5"/>
      <c r="BB919" s="5"/>
      <c r="BC919" s="5"/>
      <c r="BD919" s="5"/>
      <c r="TG919" s="3"/>
      <c r="TH919" s="3"/>
      <c r="TI919" s="3"/>
      <c r="TJ919" s="3"/>
    </row>
    <row r="920" spans="49:530" hidden="1" x14ac:dyDescent="0.25">
      <c r="AW920" s="5"/>
      <c r="AX920" s="5"/>
      <c r="AY920" s="5"/>
      <c r="AZ920" s="5"/>
      <c r="BA920" s="5"/>
      <c r="BB920" s="5"/>
      <c r="BC920" s="5"/>
      <c r="BD920" s="5"/>
      <c r="TG920" s="3"/>
      <c r="TH920" s="3"/>
      <c r="TI920" s="3"/>
      <c r="TJ920" s="3"/>
    </row>
    <row r="921" spans="49:530" hidden="1" x14ac:dyDescent="0.25">
      <c r="AW921" s="5"/>
      <c r="AX921" s="5"/>
      <c r="AY921" s="5"/>
      <c r="AZ921" s="5"/>
      <c r="BA921" s="5"/>
      <c r="BB921" s="5"/>
      <c r="BC921" s="5"/>
      <c r="BD921" s="5"/>
      <c r="TG921" s="3"/>
      <c r="TH921" s="3"/>
      <c r="TI921" s="3"/>
      <c r="TJ921" s="3"/>
    </row>
    <row r="922" spans="49:530" hidden="1" x14ac:dyDescent="0.25">
      <c r="AW922" s="5"/>
      <c r="AX922" s="5"/>
      <c r="AY922" s="5"/>
      <c r="AZ922" s="5"/>
      <c r="BA922" s="5"/>
      <c r="BB922" s="5"/>
      <c r="BC922" s="5"/>
      <c r="BD922" s="5"/>
      <c r="TG922" s="3"/>
      <c r="TH922" s="3"/>
      <c r="TI922" s="3"/>
      <c r="TJ922" s="3"/>
    </row>
    <row r="923" spans="49:530" hidden="1" x14ac:dyDescent="0.25">
      <c r="AW923" s="5"/>
      <c r="AX923" s="5"/>
      <c r="AY923" s="5"/>
      <c r="AZ923" s="5"/>
      <c r="BA923" s="5"/>
      <c r="BB923" s="5"/>
      <c r="BC923" s="5"/>
      <c r="BD923" s="5"/>
      <c r="TG923" s="3"/>
      <c r="TH923" s="3"/>
      <c r="TI923" s="3"/>
      <c r="TJ923" s="3"/>
    </row>
    <row r="924" spans="49:530" hidden="1" x14ac:dyDescent="0.25">
      <c r="AW924" s="5"/>
      <c r="AX924" s="5"/>
      <c r="AY924" s="5"/>
      <c r="AZ924" s="5"/>
      <c r="BA924" s="5"/>
      <c r="BB924" s="5"/>
      <c r="BC924" s="5"/>
      <c r="BD924" s="5"/>
      <c r="TG924" s="3"/>
      <c r="TH924" s="3"/>
      <c r="TI924" s="3"/>
      <c r="TJ924" s="3"/>
    </row>
    <row r="925" spans="49:530" hidden="1" x14ac:dyDescent="0.25">
      <c r="AW925" s="5"/>
      <c r="AX925" s="5"/>
      <c r="AY925" s="5"/>
      <c r="AZ925" s="5"/>
      <c r="BA925" s="5"/>
      <c r="BB925" s="5"/>
      <c r="BC925" s="5"/>
      <c r="BD925" s="5"/>
      <c r="TG925" s="3"/>
      <c r="TH925" s="3"/>
      <c r="TI925" s="3"/>
      <c r="TJ925" s="3"/>
    </row>
    <row r="926" spans="49:530" hidden="1" x14ac:dyDescent="0.25">
      <c r="AW926" s="5"/>
      <c r="AX926" s="5"/>
      <c r="AY926" s="5"/>
      <c r="AZ926" s="5"/>
      <c r="BA926" s="5"/>
      <c r="BB926" s="5"/>
      <c r="BC926" s="5"/>
      <c r="BD926" s="5"/>
      <c r="TG926" s="3"/>
      <c r="TH926" s="3"/>
      <c r="TI926" s="3"/>
      <c r="TJ926" s="3"/>
    </row>
    <row r="927" spans="49:530" hidden="1" x14ac:dyDescent="0.25">
      <c r="AW927" s="5"/>
      <c r="AX927" s="5"/>
      <c r="AY927" s="5"/>
      <c r="AZ927" s="5"/>
      <c r="BA927" s="5"/>
      <c r="BB927" s="5"/>
      <c r="BC927" s="5"/>
      <c r="BD927" s="5"/>
      <c r="TG927" s="3"/>
      <c r="TH927" s="3"/>
      <c r="TI927" s="3"/>
      <c r="TJ927" s="3"/>
    </row>
    <row r="928" spans="49:530" hidden="1" x14ac:dyDescent="0.25">
      <c r="AW928" s="5"/>
      <c r="AX928" s="5"/>
      <c r="AY928" s="5"/>
      <c r="AZ928" s="5"/>
      <c r="BA928" s="5"/>
      <c r="BB928" s="5"/>
      <c r="BC928" s="5"/>
      <c r="BD928" s="5"/>
      <c r="TG928" s="3"/>
      <c r="TH928" s="3"/>
      <c r="TI928" s="3"/>
      <c r="TJ928" s="3"/>
    </row>
    <row r="929" spans="49:530" hidden="1" x14ac:dyDescent="0.25">
      <c r="AW929" s="5"/>
      <c r="AX929" s="5"/>
      <c r="AY929" s="5"/>
      <c r="AZ929" s="5"/>
      <c r="BA929" s="5"/>
      <c r="BB929" s="5"/>
      <c r="BC929" s="5"/>
      <c r="BD929" s="5"/>
      <c r="TG929" s="3"/>
      <c r="TH929" s="3"/>
      <c r="TI929" s="3"/>
      <c r="TJ929" s="3"/>
    </row>
    <row r="930" spans="49:530" hidden="1" x14ac:dyDescent="0.25">
      <c r="AW930" s="5"/>
      <c r="AX930" s="5"/>
      <c r="AY930" s="5"/>
      <c r="AZ930" s="5"/>
      <c r="BA930" s="5"/>
      <c r="BB930" s="5"/>
      <c r="BC930" s="5"/>
      <c r="BD930" s="5"/>
      <c r="TG930" s="3"/>
      <c r="TH930" s="3"/>
      <c r="TI930" s="3"/>
      <c r="TJ930" s="3"/>
    </row>
    <row r="931" spans="49:530" hidden="1" x14ac:dyDescent="0.25">
      <c r="AW931" s="5"/>
      <c r="AX931" s="5"/>
      <c r="AY931" s="5"/>
      <c r="AZ931" s="5"/>
      <c r="BA931" s="5"/>
      <c r="BB931" s="5"/>
      <c r="BC931" s="5"/>
      <c r="BD931" s="5"/>
      <c r="TG931" s="3"/>
      <c r="TH931" s="3"/>
      <c r="TI931" s="3"/>
      <c r="TJ931" s="3"/>
    </row>
    <row r="932" spans="49:530" hidden="1" x14ac:dyDescent="0.25">
      <c r="AW932" s="5"/>
      <c r="AX932" s="5"/>
      <c r="AY932" s="5"/>
      <c r="AZ932" s="5"/>
      <c r="BA932" s="5"/>
      <c r="BB932" s="5"/>
      <c r="BC932" s="5"/>
      <c r="BD932" s="5"/>
      <c r="TG932" s="3"/>
      <c r="TH932" s="3"/>
      <c r="TI932" s="3"/>
      <c r="TJ932" s="3"/>
    </row>
    <row r="933" spans="49:530" hidden="1" x14ac:dyDescent="0.25">
      <c r="AW933" s="5"/>
      <c r="AX933" s="5"/>
      <c r="AY933" s="5"/>
      <c r="AZ933" s="5"/>
      <c r="BA933" s="5"/>
      <c r="BB933" s="5"/>
      <c r="BC933" s="5"/>
      <c r="BD933" s="5"/>
      <c r="TG933" s="3"/>
      <c r="TH933" s="3"/>
      <c r="TI933" s="3"/>
      <c r="TJ933" s="3"/>
    </row>
    <row r="934" spans="49:530" hidden="1" x14ac:dyDescent="0.25">
      <c r="AW934" s="5"/>
      <c r="AX934" s="5"/>
      <c r="AY934" s="5"/>
      <c r="AZ934" s="5"/>
      <c r="BA934" s="5"/>
      <c r="BB934" s="5"/>
      <c r="BC934" s="5"/>
      <c r="BD934" s="5"/>
      <c r="TG934" s="3"/>
      <c r="TH934" s="3"/>
      <c r="TI934" s="3"/>
      <c r="TJ934" s="3"/>
    </row>
    <row r="935" spans="49:530" hidden="1" x14ac:dyDescent="0.25">
      <c r="AW935" s="5"/>
      <c r="AX935" s="5"/>
      <c r="AY935" s="5"/>
      <c r="AZ935" s="5"/>
      <c r="BA935" s="5"/>
      <c r="BB935" s="5"/>
      <c r="BC935" s="5"/>
      <c r="BD935" s="5"/>
      <c r="TG935" s="3"/>
      <c r="TH935" s="3"/>
      <c r="TI935" s="3"/>
      <c r="TJ935" s="3"/>
    </row>
    <row r="936" spans="49:530" hidden="1" x14ac:dyDescent="0.25">
      <c r="AW936" s="5"/>
      <c r="AX936" s="5"/>
      <c r="AY936" s="5"/>
      <c r="AZ936" s="5"/>
      <c r="BA936" s="5"/>
      <c r="BB936" s="5"/>
      <c r="BC936" s="5"/>
      <c r="BD936" s="5"/>
      <c r="TG936" s="3"/>
      <c r="TH936" s="3"/>
      <c r="TI936" s="3"/>
      <c r="TJ936" s="3"/>
    </row>
    <row r="937" spans="49:530" hidden="1" x14ac:dyDescent="0.25">
      <c r="AW937" s="5"/>
      <c r="AX937" s="5"/>
      <c r="AY937" s="5"/>
      <c r="AZ937" s="5"/>
      <c r="BA937" s="5"/>
      <c r="BB937" s="5"/>
      <c r="BC937" s="5"/>
      <c r="BD937" s="5"/>
      <c r="TG937" s="3"/>
      <c r="TH937" s="3"/>
      <c r="TI937" s="3"/>
      <c r="TJ937" s="3"/>
    </row>
    <row r="938" spans="49:530" hidden="1" x14ac:dyDescent="0.25">
      <c r="AW938" s="5"/>
      <c r="AX938" s="5"/>
      <c r="AY938" s="5"/>
      <c r="AZ938" s="5"/>
      <c r="BA938" s="5"/>
      <c r="BB938" s="5"/>
      <c r="BC938" s="5"/>
      <c r="BD938" s="5"/>
      <c r="TG938" s="3"/>
      <c r="TH938" s="3"/>
      <c r="TI938" s="3"/>
      <c r="TJ938" s="3"/>
    </row>
    <row r="939" spans="49:530" hidden="1" x14ac:dyDescent="0.25">
      <c r="AW939" s="5"/>
      <c r="AX939" s="5"/>
      <c r="AY939" s="5"/>
      <c r="AZ939" s="5"/>
      <c r="BA939" s="5"/>
      <c r="BB939" s="5"/>
      <c r="BC939" s="5"/>
      <c r="BD939" s="5"/>
      <c r="TG939" s="3"/>
      <c r="TH939" s="3"/>
      <c r="TI939" s="3"/>
      <c r="TJ939" s="3"/>
    </row>
    <row r="940" spans="49:530" hidden="1" x14ac:dyDescent="0.25">
      <c r="AW940" s="5"/>
      <c r="AX940" s="5"/>
      <c r="AY940" s="5"/>
      <c r="AZ940" s="5"/>
      <c r="BA940" s="5"/>
      <c r="BB940" s="5"/>
      <c r="BC940" s="5"/>
      <c r="BD940" s="5"/>
      <c r="TG940" s="3"/>
      <c r="TH940" s="3"/>
      <c r="TI940" s="3"/>
      <c r="TJ940" s="3"/>
    </row>
    <row r="941" spans="49:530" hidden="1" x14ac:dyDescent="0.25">
      <c r="AW941" s="5"/>
      <c r="AX941" s="5"/>
      <c r="AY941" s="5"/>
      <c r="AZ941" s="5"/>
      <c r="BA941" s="5"/>
      <c r="BB941" s="5"/>
      <c r="BC941" s="5"/>
      <c r="BD941" s="5"/>
      <c r="TG941" s="3"/>
      <c r="TH941" s="3"/>
      <c r="TI941" s="3"/>
      <c r="TJ941" s="3"/>
    </row>
    <row r="942" spans="49:530" hidden="1" x14ac:dyDescent="0.25">
      <c r="AW942" s="5"/>
      <c r="AX942" s="5"/>
      <c r="AY942" s="5"/>
      <c r="AZ942" s="5"/>
      <c r="BA942" s="5"/>
      <c r="BB942" s="5"/>
      <c r="BC942" s="5"/>
      <c r="BD942" s="5"/>
      <c r="TG942" s="3"/>
      <c r="TH942" s="3"/>
      <c r="TI942" s="3"/>
      <c r="TJ942" s="3"/>
    </row>
    <row r="943" spans="49:530" hidden="1" x14ac:dyDescent="0.25">
      <c r="AW943" s="5"/>
      <c r="AX943" s="5"/>
      <c r="AY943" s="5"/>
      <c r="AZ943" s="5"/>
      <c r="BA943" s="5"/>
      <c r="BB943" s="5"/>
      <c r="BC943" s="5"/>
      <c r="BD943" s="5"/>
      <c r="TG943" s="3"/>
      <c r="TH943" s="3"/>
      <c r="TI943" s="3"/>
      <c r="TJ943" s="3"/>
    </row>
    <row r="944" spans="49:530" hidden="1" x14ac:dyDescent="0.25">
      <c r="AW944" s="5"/>
      <c r="AX944" s="5"/>
      <c r="AY944" s="5"/>
      <c r="AZ944" s="5"/>
      <c r="BA944" s="5"/>
      <c r="BB944" s="5"/>
      <c r="BC944" s="5"/>
      <c r="BD944" s="5"/>
      <c r="TG944" s="3"/>
      <c r="TH944" s="3"/>
      <c r="TI944" s="3"/>
      <c r="TJ944" s="3"/>
    </row>
    <row r="945" spans="49:530" hidden="1" x14ac:dyDescent="0.25">
      <c r="AW945" s="5"/>
      <c r="AX945" s="5"/>
      <c r="AY945" s="5"/>
      <c r="AZ945" s="5"/>
      <c r="BA945" s="5"/>
      <c r="BB945" s="5"/>
      <c r="BC945" s="5"/>
      <c r="BD945" s="5"/>
      <c r="TG945" s="3"/>
      <c r="TH945" s="3"/>
      <c r="TI945" s="3"/>
      <c r="TJ945" s="3"/>
    </row>
    <row r="946" spans="49:530" hidden="1" x14ac:dyDescent="0.25">
      <c r="AW946" s="5"/>
      <c r="AX946" s="5"/>
      <c r="AY946" s="5"/>
      <c r="AZ946" s="5"/>
      <c r="BA946" s="5"/>
      <c r="BB946" s="5"/>
      <c r="BC946" s="5"/>
      <c r="BD946" s="5"/>
      <c r="TG946" s="3"/>
      <c r="TH946" s="3"/>
      <c r="TI946" s="3"/>
      <c r="TJ946" s="3"/>
    </row>
    <row r="947" spans="49:530" hidden="1" x14ac:dyDescent="0.25">
      <c r="AW947" s="5"/>
      <c r="AX947" s="5"/>
      <c r="AY947" s="5"/>
      <c r="AZ947" s="5"/>
      <c r="BA947" s="5"/>
      <c r="BB947" s="5"/>
      <c r="BC947" s="5"/>
      <c r="BD947" s="5"/>
      <c r="TG947" s="3"/>
      <c r="TH947" s="3"/>
      <c r="TI947" s="3"/>
      <c r="TJ947" s="3"/>
    </row>
    <row r="948" spans="49:530" hidden="1" x14ac:dyDescent="0.25">
      <c r="AW948" s="5"/>
      <c r="AX948" s="5"/>
      <c r="AY948" s="5"/>
      <c r="AZ948" s="5"/>
      <c r="BA948" s="5"/>
      <c r="BB948" s="5"/>
      <c r="BC948" s="5"/>
      <c r="BD948" s="5"/>
      <c r="TG948" s="3"/>
      <c r="TH948" s="3"/>
      <c r="TI948" s="3"/>
      <c r="TJ948" s="3"/>
    </row>
    <row r="949" spans="49:530" hidden="1" x14ac:dyDescent="0.25">
      <c r="AW949" s="5"/>
      <c r="AX949" s="5"/>
      <c r="AY949" s="5"/>
      <c r="AZ949" s="5"/>
      <c r="BA949" s="5"/>
      <c r="BB949" s="5"/>
      <c r="BC949" s="5"/>
      <c r="BD949" s="5"/>
      <c r="TG949" s="3"/>
      <c r="TH949" s="3"/>
      <c r="TI949" s="3"/>
      <c r="TJ949" s="3"/>
    </row>
    <row r="950" spans="49:530" hidden="1" x14ac:dyDescent="0.25">
      <c r="AW950" s="5"/>
      <c r="AX950" s="5"/>
      <c r="AY950" s="5"/>
      <c r="AZ950" s="5"/>
      <c r="BA950" s="5"/>
      <c r="BB950" s="5"/>
      <c r="BC950" s="5"/>
      <c r="BD950" s="5"/>
      <c r="TG950" s="3"/>
      <c r="TH950" s="3"/>
      <c r="TI950" s="3"/>
      <c r="TJ950" s="3"/>
    </row>
    <row r="951" spans="49:530" hidden="1" x14ac:dyDescent="0.25">
      <c r="AW951" s="5"/>
      <c r="AX951" s="5"/>
      <c r="AY951" s="5"/>
      <c r="AZ951" s="5"/>
      <c r="BA951" s="5"/>
      <c r="BB951" s="5"/>
      <c r="BC951" s="5"/>
      <c r="BD951" s="5"/>
      <c r="TG951" s="3"/>
      <c r="TH951" s="3"/>
      <c r="TI951" s="3"/>
      <c r="TJ951" s="3"/>
    </row>
    <row r="952" spans="49:530" hidden="1" x14ac:dyDescent="0.25">
      <c r="AW952" s="5"/>
      <c r="AX952" s="5"/>
      <c r="AY952" s="5"/>
      <c r="AZ952" s="5"/>
      <c r="BA952" s="5"/>
      <c r="BB952" s="5"/>
      <c r="BC952" s="5"/>
      <c r="BD952" s="5"/>
      <c r="TG952" s="3"/>
      <c r="TH952" s="3"/>
      <c r="TI952" s="3"/>
      <c r="TJ952" s="3"/>
    </row>
    <row r="953" spans="49:530" hidden="1" x14ac:dyDescent="0.25">
      <c r="AW953" s="5"/>
      <c r="AX953" s="5"/>
      <c r="AY953" s="5"/>
      <c r="AZ953" s="5"/>
      <c r="BA953" s="5"/>
      <c r="BB953" s="5"/>
      <c r="BC953" s="5"/>
      <c r="BD953" s="5"/>
      <c r="TG953" s="3"/>
      <c r="TH953" s="3"/>
      <c r="TI953" s="3"/>
      <c r="TJ953" s="3"/>
    </row>
    <row r="954" spans="49:530" hidden="1" x14ac:dyDescent="0.25">
      <c r="AW954" s="5"/>
      <c r="AX954" s="5"/>
      <c r="AY954" s="5"/>
      <c r="AZ954" s="5"/>
      <c r="BA954" s="5"/>
      <c r="BB954" s="5"/>
      <c r="BC954" s="5"/>
      <c r="BD954" s="5"/>
      <c r="TG954" s="3"/>
      <c r="TH954" s="3"/>
      <c r="TI954" s="3"/>
      <c r="TJ954" s="3"/>
    </row>
    <row r="955" spans="49:530" hidden="1" x14ac:dyDescent="0.25">
      <c r="AW955" s="5"/>
      <c r="AX955" s="5"/>
      <c r="AY955" s="5"/>
      <c r="AZ955" s="5"/>
      <c r="BA955" s="5"/>
      <c r="BB955" s="5"/>
      <c r="BC955" s="5"/>
      <c r="BD955" s="5"/>
      <c r="TG955" s="3"/>
      <c r="TH955" s="3"/>
      <c r="TI955" s="3"/>
      <c r="TJ955" s="3"/>
    </row>
    <row r="956" spans="49:530" hidden="1" x14ac:dyDescent="0.25">
      <c r="AW956" s="5"/>
      <c r="AX956" s="5"/>
      <c r="AY956" s="5"/>
      <c r="AZ956" s="5"/>
      <c r="BA956" s="5"/>
      <c r="BB956" s="5"/>
      <c r="BC956" s="5"/>
      <c r="BD956" s="5"/>
      <c r="TG956" s="3"/>
      <c r="TH956" s="3"/>
      <c r="TI956" s="3"/>
      <c r="TJ956" s="3"/>
    </row>
    <row r="957" spans="49:530" hidden="1" x14ac:dyDescent="0.25">
      <c r="AW957" s="5"/>
      <c r="AX957" s="5"/>
      <c r="AY957" s="5"/>
      <c r="AZ957" s="5"/>
      <c r="BA957" s="5"/>
      <c r="BB957" s="5"/>
      <c r="BC957" s="5"/>
      <c r="BD957" s="5"/>
      <c r="TG957" s="3"/>
      <c r="TH957" s="3"/>
      <c r="TI957" s="3"/>
      <c r="TJ957" s="3"/>
    </row>
    <row r="958" spans="49:530" hidden="1" x14ac:dyDescent="0.25">
      <c r="AW958" s="5"/>
      <c r="AX958" s="5"/>
      <c r="AY958" s="5"/>
      <c r="AZ958" s="5"/>
      <c r="BA958" s="5"/>
      <c r="BB958" s="5"/>
      <c r="BC958" s="5"/>
      <c r="BD958" s="5"/>
      <c r="TG958" s="3"/>
      <c r="TH958" s="3"/>
      <c r="TI958" s="3"/>
      <c r="TJ958" s="3"/>
    </row>
    <row r="959" spans="49:530" hidden="1" x14ac:dyDescent="0.25">
      <c r="AW959" s="5"/>
      <c r="AX959" s="5"/>
      <c r="AY959" s="5"/>
      <c r="AZ959" s="5"/>
      <c r="BA959" s="5"/>
      <c r="BB959" s="5"/>
      <c r="BC959" s="5"/>
      <c r="BD959" s="5"/>
      <c r="TG959" s="3"/>
      <c r="TH959" s="3"/>
      <c r="TI959" s="3"/>
      <c r="TJ959" s="3"/>
    </row>
    <row r="960" spans="49:530" hidden="1" x14ac:dyDescent="0.25">
      <c r="AW960" s="5"/>
      <c r="AX960" s="5"/>
      <c r="AY960" s="5"/>
      <c r="AZ960" s="5"/>
      <c r="BA960" s="5"/>
      <c r="BB960" s="5"/>
      <c r="BC960" s="5"/>
      <c r="BD960" s="5"/>
      <c r="TG960" s="3"/>
      <c r="TH960" s="3"/>
      <c r="TI960" s="3"/>
      <c r="TJ960" s="3"/>
    </row>
    <row r="961" spans="49:530" hidden="1" x14ac:dyDescent="0.25">
      <c r="AW961" s="5"/>
      <c r="AX961" s="5"/>
      <c r="AY961" s="5"/>
      <c r="AZ961" s="5"/>
      <c r="BA961" s="5"/>
      <c r="BB961" s="5"/>
      <c r="BC961" s="5"/>
      <c r="BD961" s="5"/>
      <c r="TG961" s="3"/>
      <c r="TH961" s="3"/>
      <c r="TI961" s="3"/>
      <c r="TJ961" s="3"/>
    </row>
    <row r="962" spans="49:530" hidden="1" x14ac:dyDescent="0.25">
      <c r="AW962" s="5"/>
      <c r="AX962" s="5"/>
      <c r="AY962" s="5"/>
      <c r="AZ962" s="5"/>
      <c r="BA962" s="5"/>
      <c r="BB962" s="5"/>
      <c r="BC962" s="5"/>
      <c r="BD962" s="5"/>
      <c r="TG962" s="3"/>
      <c r="TH962" s="3"/>
      <c r="TI962" s="3"/>
      <c r="TJ962" s="3"/>
    </row>
    <row r="963" spans="49:530" hidden="1" x14ac:dyDescent="0.25">
      <c r="AW963" s="5"/>
      <c r="AX963" s="5"/>
      <c r="AY963" s="5"/>
      <c r="AZ963" s="5"/>
      <c r="BA963" s="5"/>
      <c r="BB963" s="5"/>
      <c r="BC963" s="5"/>
      <c r="BD963" s="5"/>
      <c r="TG963" s="3"/>
      <c r="TH963" s="3"/>
      <c r="TI963" s="3"/>
      <c r="TJ963" s="3"/>
    </row>
    <row r="964" spans="49:530" hidden="1" x14ac:dyDescent="0.25">
      <c r="AW964" s="5"/>
      <c r="AX964" s="5"/>
      <c r="AY964" s="5"/>
      <c r="AZ964" s="5"/>
      <c r="BA964" s="5"/>
      <c r="BB964" s="5"/>
      <c r="BC964" s="5"/>
      <c r="BD964" s="5"/>
      <c r="TG964" s="3"/>
      <c r="TH964" s="3"/>
      <c r="TI964" s="3"/>
      <c r="TJ964" s="3"/>
    </row>
    <row r="965" spans="49:530" hidden="1" x14ac:dyDescent="0.25">
      <c r="AW965" s="5"/>
      <c r="AX965" s="5"/>
      <c r="AY965" s="5"/>
      <c r="AZ965" s="5"/>
      <c r="BA965" s="5"/>
      <c r="BB965" s="5"/>
      <c r="BC965" s="5"/>
      <c r="BD965" s="5"/>
      <c r="TG965" s="3"/>
      <c r="TH965" s="3"/>
      <c r="TI965" s="3"/>
      <c r="TJ965" s="3"/>
    </row>
    <row r="966" spans="49:530" hidden="1" x14ac:dyDescent="0.25">
      <c r="AW966" s="5"/>
      <c r="AX966" s="5"/>
      <c r="AY966" s="5"/>
      <c r="AZ966" s="5"/>
      <c r="BA966" s="5"/>
      <c r="BB966" s="5"/>
      <c r="BC966" s="5"/>
      <c r="BD966" s="5"/>
      <c r="TG966" s="3"/>
      <c r="TH966" s="3"/>
      <c r="TI966" s="3"/>
      <c r="TJ966" s="3"/>
    </row>
    <row r="967" spans="49:530" hidden="1" x14ac:dyDescent="0.25">
      <c r="AW967" s="5"/>
      <c r="AX967" s="5"/>
      <c r="AY967" s="5"/>
      <c r="AZ967" s="5"/>
      <c r="BA967" s="5"/>
      <c r="BB967" s="5"/>
      <c r="BC967" s="5"/>
      <c r="BD967" s="5"/>
      <c r="TG967" s="3"/>
      <c r="TH967" s="3"/>
      <c r="TI967" s="3"/>
      <c r="TJ967" s="3"/>
    </row>
    <row r="968" spans="49:530" hidden="1" x14ac:dyDescent="0.25">
      <c r="AW968" s="5"/>
      <c r="AX968" s="5"/>
      <c r="AY968" s="5"/>
      <c r="AZ968" s="5"/>
      <c r="BA968" s="5"/>
      <c r="BB968" s="5"/>
      <c r="BC968" s="5"/>
      <c r="BD968" s="5"/>
      <c r="TG968" s="3"/>
      <c r="TH968" s="3"/>
      <c r="TI968" s="3"/>
      <c r="TJ968" s="3"/>
    </row>
    <row r="969" spans="49:530" hidden="1" x14ac:dyDescent="0.25">
      <c r="AW969" s="5"/>
      <c r="AX969" s="5"/>
      <c r="AY969" s="5"/>
      <c r="AZ969" s="5"/>
      <c r="BA969" s="5"/>
      <c r="BB969" s="5"/>
      <c r="BC969" s="5"/>
      <c r="BD969" s="5"/>
      <c r="TG969" s="3"/>
      <c r="TH969" s="3"/>
      <c r="TI969" s="3"/>
      <c r="TJ969" s="3"/>
    </row>
    <row r="970" spans="49:530" hidden="1" x14ac:dyDescent="0.25">
      <c r="AW970" s="5"/>
      <c r="AX970" s="5"/>
      <c r="AY970" s="5"/>
      <c r="AZ970" s="5"/>
      <c r="BA970" s="5"/>
      <c r="BB970" s="5"/>
      <c r="BC970" s="5"/>
      <c r="BD970" s="5"/>
      <c r="TG970" s="3"/>
      <c r="TH970" s="3"/>
      <c r="TI970" s="3"/>
      <c r="TJ970" s="3"/>
    </row>
    <row r="971" spans="49:530" hidden="1" x14ac:dyDescent="0.25">
      <c r="AW971" s="5"/>
      <c r="AX971" s="5"/>
      <c r="AY971" s="5"/>
      <c r="AZ971" s="5"/>
      <c r="BA971" s="5"/>
      <c r="BB971" s="5"/>
      <c r="BC971" s="5"/>
      <c r="BD971" s="5"/>
      <c r="TG971" s="3"/>
      <c r="TH971" s="3"/>
      <c r="TI971" s="3"/>
      <c r="TJ971" s="3"/>
    </row>
    <row r="972" spans="49:530" hidden="1" x14ac:dyDescent="0.25">
      <c r="AW972" s="5"/>
      <c r="AX972" s="5"/>
      <c r="AY972" s="5"/>
      <c r="AZ972" s="5"/>
      <c r="BA972" s="5"/>
      <c r="BB972" s="5"/>
      <c r="BC972" s="5"/>
      <c r="BD972" s="5"/>
      <c r="TG972" s="3"/>
      <c r="TH972" s="3"/>
      <c r="TI972" s="3"/>
      <c r="TJ972" s="3"/>
    </row>
    <row r="973" spans="49:530" hidden="1" x14ac:dyDescent="0.25">
      <c r="AW973" s="5"/>
      <c r="AX973" s="5"/>
      <c r="AY973" s="5"/>
      <c r="AZ973" s="5"/>
      <c r="BA973" s="5"/>
      <c r="BB973" s="5"/>
      <c r="BC973" s="5"/>
      <c r="BD973" s="5"/>
      <c r="TG973" s="3"/>
      <c r="TH973" s="3"/>
      <c r="TI973" s="3"/>
      <c r="TJ973" s="3"/>
    </row>
    <row r="974" spans="49:530" hidden="1" x14ac:dyDescent="0.25">
      <c r="AW974" s="5"/>
      <c r="AX974" s="5"/>
      <c r="AY974" s="5"/>
      <c r="AZ974" s="5"/>
      <c r="BA974" s="5"/>
      <c r="BB974" s="5"/>
      <c r="BC974" s="5"/>
      <c r="BD974" s="5"/>
      <c r="TG974" s="3"/>
      <c r="TH974" s="3"/>
      <c r="TI974" s="3"/>
      <c r="TJ974" s="3"/>
    </row>
    <row r="975" spans="49:530" hidden="1" x14ac:dyDescent="0.25">
      <c r="AW975" s="5"/>
      <c r="AX975" s="5"/>
      <c r="AY975" s="5"/>
      <c r="AZ975" s="5"/>
      <c r="BA975" s="5"/>
      <c r="BB975" s="5"/>
      <c r="BC975" s="5"/>
      <c r="BD975" s="5"/>
      <c r="TG975" s="3"/>
      <c r="TH975" s="3"/>
      <c r="TI975" s="3"/>
      <c r="TJ975" s="3"/>
    </row>
    <row r="976" spans="49:530" hidden="1" x14ac:dyDescent="0.25">
      <c r="AW976" s="5"/>
      <c r="AX976" s="5"/>
      <c r="AY976" s="5"/>
      <c r="AZ976" s="5"/>
      <c r="BA976" s="5"/>
      <c r="BB976" s="5"/>
      <c r="BC976" s="5"/>
      <c r="BD976" s="5"/>
      <c r="TG976" s="3"/>
      <c r="TH976" s="3"/>
      <c r="TI976" s="3"/>
      <c r="TJ976" s="3"/>
    </row>
    <row r="977" spans="49:530" hidden="1" x14ac:dyDescent="0.25">
      <c r="AW977" s="5"/>
      <c r="AX977" s="5"/>
      <c r="AY977" s="5"/>
      <c r="AZ977" s="5"/>
      <c r="BA977" s="5"/>
      <c r="BB977" s="5"/>
      <c r="BC977" s="5"/>
      <c r="BD977" s="5"/>
      <c r="TG977" s="3"/>
      <c r="TH977" s="3"/>
      <c r="TI977" s="3"/>
      <c r="TJ977" s="3"/>
    </row>
    <row r="978" spans="49:530" hidden="1" x14ac:dyDescent="0.25">
      <c r="AW978" s="5"/>
      <c r="AX978" s="5"/>
      <c r="AY978" s="5"/>
      <c r="AZ978" s="5"/>
      <c r="BA978" s="5"/>
      <c r="BB978" s="5"/>
      <c r="BC978" s="5"/>
      <c r="BD978" s="5"/>
      <c r="TG978" s="3"/>
      <c r="TH978" s="3"/>
      <c r="TI978" s="3"/>
      <c r="TJ978" s="3"/>
    </row>
    <row r="979" spans="49:530" hidden="1" x14ac:dyDescent="0.25">
      <c r="AW979" s="5"/>
      <c r="AX979" s="5"/>
      <c r="AY979" s="5"/>
      <c r="AZ979" s="5"/>
      <c r="BA979" s="5"/>
      <c r="BB979" s="5"/>
      <c r="BC979" s="5"/>
      <c r="BD979" s="5"/>
      <c r="TG979" s="3"/>
      <c r="TH979" s="3"/>
      <c r="TI979" s="3"/>
      <c r="TJ979" s="3"/>
    </row>
    <row r="980" spans="49:530" hidden="1" x14ac:dyDescent="0.25">
      <c r="AW980" s="5"/>
      <c r="AX980" s="5"/>
      <c r="AY980" s="5"/>
      <c r="AZ980" s="5"/>
      <c r="BA980" s="5"/>
      <c r="BB980" s="5"/>
      <c r="BC980" s="5"/>
      <c r="BD980" s="5"/>
      <c r="TG980" s="3"/>
      <c r="TH980" s="3"/>
      <c r="TI980" s="3"/>
      <c r="TJ980" s="3"/>
    </row>
    <row r="981" spans="49:530" hidden="1" x14ac:dyDescent="0.25">
      <c r="AW981" s="5"/>
      <c r="AX981" s="5"/>
      <c r="AY981" s="5"/>
      <c r="AZ981" s="5"/>
      <c r="BA981" s="5"/>
      <c r="BB981" s="5"/>
      <c r="BC981" s="5"/>
      <c r="BD981" s="5"/>
      <c r="TG981" s="3"/>
      <c r="TH981" s="3"/>
      <c r="TI981" s="3"/>
      <c r="TJ981" s="3"/>
    </row>
    <row r="982" spans="49:530" hidden="1" x14ac:dyDescent="0.25">
      <c r="AW982" s="5"/>
      <c r="AX982" s="5"/>
      <c r="AY982" s="5"/>
      <c r="AZ982" s="5"/>
      <c r="BA982" s="5"/>
      <c r="BB982" s="5"/>
      <c r="BC982" s="5"/>
      <c r="BD982" s="5"/>
      <c r="TG982" s="3"/>
      <c r="TH982" s="3"/>
      <c r="TI982" s="3"/>
      <c r="TJ982" s="3"/>
    </row>
    <row r="983" spans="49:530" hidden="1" x14ac:dyDescent="0.25">
      <c r="AW983" s="5"/>
      <c r="AX983" s="5"/>
      <c r="AY983" s="5"/>
      <c r="AZ983" s="5"/>
      <c r="BA983" s="5"/>
      <c r="BB983" s="5"/>
      <c r="BC983" s="5"/>
      <c r="BD983" s="5"/>
      <c r="TG983" s="3"/>
      <c r="TH983" s="3"/>
      <c r="TI983" s="3"/>
      <c r="TJ983" s="3"/>
    </row>
    <row r="984" spans="49:530" hidden="1" x14ac:dyDescent="0.25">
      <c r="AW984" s="5"/>
      <c r="AX984" s="5"/>
      <c r="AY984" s="5"/>
      <c r="AZ984" s="5"/>
      <c r="BA984" s="5"/>
      <c r="BB984" s="5"/>
      <c r="BC984" s="5"/>
      <c r="BD984" s="5"/>
      <c r="TG984" s="3"/>
      <c r="TH984" s="3"/>
      <c r="TI984" s="3"/>
      <c r="TJ984" s="3"/>
    </row>
    <row r="985" spans="49:530" hidden="1" x14ac:dyDescent="0.25">
      <c r="AW985" s="5"/>
      <c r="AX985" s="5"/>
      <c r="AY985" s="5"/>
      <c r="AZ985" s="5"/>
      <c r="BA985" s="5"/>
      <c r="BB985" s="5"/>
      <c r="BC985" s="5"/>
      <c r="BD985" s="5"/>
      <c r="TG985" s="3"/>
      <c r="TH985" s="3"/>
      <c r="TI985" s="3"/>
      <c r="TJ985" s="3"/>
    </row>
    <row r="986" spans="49:530" hidden="1" x14ac:dyDescent="0.25">
      <c r="AW986" s="5"/>
      <c r="AX986" s="5"/>
      <c r="AY986" s="5"/>
      <c r="AZ986" s="5"/>
      <c r="BA986" s="5"/>
      <c r="BB986" s="5"/>
      <c r="BC986" s="5"/>
      <c r="BD986" s="5"/>
      <c r="TG986" s="3"/>
      <c r="TH986" s="3"/>
      <c r="TI986" s="3"/>
      <c r="TJ986" s="3"/>
    </row>
    <row r="987" spans="49:530" hidden="1" x14ac:dyDescent="0.25">
      <c r="AW987" s="5"/>
      <c r="AX987" s="5"/>
      <c r="AY987" s="5"/>
      <c r="AZ987" s="5"/>
      <c r="BA987" s="5"/>
      <c r="BB987" s="5"/>
      <c r="BC987" s="5"/>
      <c r="BD987" s="5"/>
      <c r="TG987" s="3"/>
      <c r="TH987" s="3"/>
      <c r="TI987" s="3"/>
      <c r="TJ987" s="3"/>
    </row>
    <row r="988" spans="49:530" hidden="1" x14ac:dyDescent="0.25">
      <c r="AW988" s="5"/>
      <c r="AX988" s="5"/>
      <c r="AY988" s="5"/>
      <c r="AZ988" s="5"/>
      <c r="BA988" s="5"/>
      <c r="BB988" s="5"/>
      <c r="BC988" s="5"/>
      <c r="BD988" s="5"/>
      <c r="TG988" s="3"/>
      <c r="TH988" s="3"/>
      <c r="TI988" s="3"/>
      <c r="TJ988" s="3"/>
    </row>
    <row r="989" spans="49:530" hidden="1" x14ac:dyDescent="0.25">
      <c r="AW989" s="5"/>
      <c r="AX989" s="5"/>
      <c r="AY989" s="5"/>
      <c r="AZ989" s="5"/>
      <c r="BA989" s="5"/>
      <c r="BB989" s="5"/>
      <c r="BC989" s="5"/>
      <c r="BD989" s="5"/>
      <c r="TG989" s="3"/>
      <c r="TH989" s="3"/>
      <c r="TI989" s="3"/>
      <c r="TJ989" s="3"/>
    </row>
    <row r="990" spans="49:530" hidden="1" x14ac:dyDescent="0.25">
      <c r="AW990" s="5"/>
      <c r="AX990" s="5"/>
      <c r="AY990" s="5"/>
      <c r="AZ990" s="5"/>
      <c r="BA990" s="5"/>
      <c r="BB990" s="5"/>
      <c r="BC990" s="5"/>
      <c r="BD990" s="5"/>
      <c r="TG990" s="3"/>
      <c r="TH990" s="3"/>
      <c r="TI990" s="3"/>
      <c r="TJ990" s="3"/>
    </row>
    <row r="991" spans="49:530" hidden="1" x14ac:dyDescent="0.25">
      <c r="AW991" s="5"/>
      <c r="AX991" s="5"/>
      <c r="AY991" s="5"/>
      <c r="AZ991" s="5"/>
      <c r="BA991" s="5"/>
      <c r="BB991" s="5"/>
      <c r="BC991" s="5"/>
      <c r="BD991" s="5"/>
      <c r="TG991" s="3"/>
      <c r="TH991" s="3"/>
      <c r="TI991" s="3"/>
      <c r="TJ991" s="3"/>
    </row>
    <row r="992" spans="49:530" hidden="1" x14ac:dyDescent="0.25">
      <c r="AW992" s="5"/>
      <c r="AX992" s="5"/>
      <c r="AY992" s="5"/>
      <c r="AZ992" s="5"/>
      <c r="BA992" s="5"/>
      <c r="BB992" s="5"/>
      <c r="BC992" s="5"/>
      <c r="BD992" s="5"/>
      <c r="TG992" s="3"/>
      <c r="TH992" s="3"/>
      <c r="TI992" s="3"/>
      <c r="TJ992" s="3"/>
    </row>
    <row r="993" spans="49:530" hidden="1" x14ac:dyDescent="0.25">
      <c r="AW993" s="5"/>
      <c r="AX993" s="5"/>
      <c r="AY993" s="5"/>
      <c r="AZ993" s="5"/>
      <c r="BA993" s="5"/>
      <c r="BB993" s="5"/>
      <c r="BC993" s="5"/>
      <c r="BD993" s="5"/>
      <c r="TG993" s="3"/>
      <c r="TH993" s="3"/>
      <c r="TI993" s="3"/>
      <c r="TJ993" s="3"/>
    </row>
    <row r="994" spans="49:530" hidden="1" x14ac:dyDescent="0.25">
      <c r="AW994" s="5"/>
      <c r="AX994" s="5"/>
      <c r="AY994" s="5"/>
      <c r="AZ994" s="5"/>
      <c r="BA994" s="5"/>
      <c r="BB994" s="5"/>
      <c r="BC994" s="5"/>
      <c r="BD994" s="5"/>
      <c r="TG994" s="3"/>
      <c r="TH994" s="3"/>
      <c r="TI994" s="3"/>
      <c r="TJ994" s="3"/>
    </row>
    <row r="995" spans="49:530" hidden="1" x14ac:dyDescent="0.25">
      <c r="AW995" s="5"/>
      <c r="AX995" s="5"/>
      <c r="AY995" s="5"/>
      <c r="AZ995" s="5"/>
      <c r="BA995" s="5"/>
      <c r="BB995" s="5"/>
      <c r="BC995" s="5"/>
      <c r="BD995" s="5"/>
      <c r="TG995" s="3"/>
      <c r="TH995" s="3"/>
      <c r="TI995" s="3"/>
      <c r="TJ995" s="3"/>
    </row>
    <row r="996" spans="49:530" hidden="1" x14ac:dyDescent="0.25">
      <c r="AW996" s="5"/>
      <c r="AX996" s="5"/>
      <c r="AY996" s="5"/>
      <c r="AZ996" s="5"/>
      <c r="BA996" s="5"/>
      <c r="BB996" s="5"/>
      <c r="BC996" s="5"/>
      <c r="BD996" s="5"/>
      <c r="TG996" s="3"/>
      <c r="TH996" s="3"/>
      <c r="TI996" s="3"/>
      <c r="TJ996" s="3"/>
    </row>
    <row r="997" spans="49:530" hidden="1" x14ac:dyDescent="0.25">
      <c r="AW997" s="5"/>
      <c r="AX997" s="5"/>
      <c r="AY997" s="5"/>
      <c r="AZ997" s="5"/>
      <c r="BA997" s="5"/>
      <c r="BB997" s="5"/>
      <c r="BC997" s="5"/>
      <c r="BD997" s="5"/>
      <c r="TG997" s="3"/>
      <c r="TH997" s="3"/>
      <c r="TI997" s="3"/>
      <c r="TJ997" s="3"/>
    </row>
    <row r="998" spans="49:530" hidden="1" x14ac:dyDescent="0.25">
      <c r="AW998" s="5"/>
      <c r="AX998" s="5"/>
      <c r="AY998" s="5"/>
      <c r="AZ998" s="5"/>
      <c r="BA998" s="5"/>
      <c r="BB998" s="5"/>
      <c r="BC998" s="5"/>
      <c r="BD998" s="5"/>
      <c r="TG998" s="3"/>
      <c r="TH998" s="3"/>
      <c r="TI998" s="3"/>
      <c r="TJ998" s="3"/>
    </row>
    <row r="999" spans="49:530" hidden="1" x14ac:dyDescent="0.25">
      <c r="AW999" s="5"/>
      <c r="AX999" s="5"/>
      <c r="AY999" s="5"/>
      <c r="AZ999" s="5"/>
      <c r="BA999" s="5"/>
      <c r="BB999" s="5"/>
      <c r="BC999" s="5"/>
      <c r="BD999" s="5"/>
      <c r="TG999" s="3"/>
      <c r="TH999" s="3"/>
      <c r="TI999" s="3"/>
      <c r="TJ999" s="3"/>
    </row>
    <row r="1000" spans="49:530" hidden="1" x14ac:dyDescent="0.25">
      <c r="AW1000" s="5"/>
      <c r="AX1000" s="5"/>
      <c r="AY1000" s="5"/>
      <c r="AZ1000" s="5"/>
      <c r="BA1000" s="5"/>
      <c r="BB1000" s="5"/>
      <c r="BC1000" s="5"/>
      <c r="BD1000" s="5"/>
      <c r="TG1000" s="3"/>
      <c r="TH1000" s="3"/>
      <c r="TI1000" s="3"/>
      <c r="TJ1000" s="3"/>
    </row>
    <row r="1001" spans="49:530" hidden="1" x14ac:dyDescent="0.25">
      <c r="AW1001" s="5"/>
      <c r="AX1001" s="5"/>
      <c r="AY1001" s="5"/>
      <c r="AZ1001" s="5"/>
      <c r="BA1001" s="5"/>
      <c r="BB1001" s="5"/>
      <c r="BC1001" s="5"/>
      <c r="BD1001" s="5"/>
      <c r="TG1001" s="3"/>
      <c r="TH1001" s="3"/>
      <c r="TI1001" s="3"/>
      <c r="TJ1001" s="3"/>
    </row>
    <row r="1002" spans="49:530" hidden="1" x14ac:dyDescent="0.25">
      <c r="AW1002" s="5"/>
      <c r="AX1002" s="5"/>
      <c r="AY1002" s="5"/>
      <c r="AZ1002" s="5"/>
      <c r="BA1002" s="5"/>
      <c r="BB1002" s="5"/>
      <c r="BC1002" s="5"/>
      <c r="BD1002" s="5"/>
      <c r="TG1002" s="3"/>
      <c r="TH1002" s="3"/>
      <c r="TI1002" s="3"/>
      <c r="TJ1002" s="3"/>
    </row>
    <row r="1003" spans="49:530" hidden="1" x14ac:dyDescent="0.25">
      <c r="AW1003" s="5"/>
      <c r="AX1003" s="5"/>
      <c r="AY1003" s="5"/>
      <c r="AZ1003" s="5"/>
      <c r="BA1003" s="5"/>
      <c r="BB1003" s="5"/>
      <c r="BC1003" s="5"/>
      <c r="BD1003" s="5"/>
      <c r="TG1003" s="3"/>
      <c r="TH1003" s="3"/>
      <c r="TI1003" s="3"/>
      <c r="TJ1003" s="3"/>
    </row>
    <row r="1004" spans="49:530" hidden="1" x14ac:dyDescent="0.25">
      <c r="AW1004" s="5"/>
      <c r="AX1004" s="5"/>
      <c r="AY1004" s="5"/>
      <c r="AZ1004" s="5"/>
      <c r="BA1004" s="5"/>
      <c r="BB1004" s="5"/>
      <c r="BC1004" s="5"/>
      <c r="BD1004" s="5"/>
      <c r="TG1004" s="3"/>
      <c r="TH1004" s="3"/>
      <c r="TI1004" s="3"/>
      <c r="TJ1004" s="3"/>
    </row>
    <row r="1005" spans="49:530" hidden="1" x14ac:dyDescent="0.25">
      <c r="AW1005" s="5"/>
      <c r="AX1005" s="5"/>
      <c r="AY1005" s="5"/>
      <c r="AZ1005" s="5"/>
      <c r="BA1005" s="5"/>
      <c r="BB1005" s="5"/>
      <c r="BC1005" s="5"/>
      <c r="BD1005" s="5"/>
      <c r="TG1005" s="3"/>
      <c r="TH1005" s="3"/>
      <c r="TI1005" s="3"/>
      <c r="TJ1005" s="3"/>
    </row>
    <row r="1006" spans="49:530" hidden="1" x14ac:dyDescent="0.25">
      <c r="AW1006" s="5"/>
      <c r="AX1006" s="5"/>
      <c r="AY1006" s="5"/>
      <c r="AZ1006" s="5"/>
      <c r="BA1006" s="5"/>
      <c r="BB1006" s="5"/>
      <c r="BC1006" s="5"/>
      <c r="BD1006" s="5"/>
      <c r="TG1006" s="3"/>
      <c r="TH1006" s="3"/>
      <c r="TI1006" s="3"/>
      <c r="TJ1006" s="3"/>
    </row>
    <row r="1007" spans="49:530" hidden="1" x14ac:dyDescent="0.25">
      <c r="AW1007" s="5"/>
      <c r="AX1007" s="5"/>
      <c r="AY1007" s="5"/>
      <c r="AZ1007" s="5"/>
      <c r="BA1007" s="5"/>
      <c r="BB1007" s="5"/>
      <c r="BC1007" s="5"/>
      <c r="BD1007" s="5"/>
      <c r="TG1007" s="3"/>
      <c r="TH1007" s="3"/>
      <c r="TI1007" s="3"/>
      <c r="TJ1007" s="3"/>
    </row>
    <row r="1008" spans="49:530" hidden="1" x14ac:dyDescent="0.25">
      <c r="AW1008" s="5"/>
      <c r="AX1008" s="5"/>
      <c r="AY1008" s="5"/>
      <c r="AZ1008" s="5"/>
      <c r="BA1008" s="5"/>
      <c r="BB1008" s="5"/>
      <c r="BC1008" s="5"/>
      <c r="BD1008" s="5"/>
      <c r="TG1008" s="3"/>
      <c r="TH1008" s="3"/>
      <c r="TI1008" s="3"/>
      <c r="TJ1008" s="3"/>
    </row>
    <row r="1009" spans="49:530" hidden="1" x14ac:dyDescent="0.25">
      <c r="AW1009" s="5"/>
      <c r="AX1009" s="5"/>
      <c r="AY1009" s="5"/>
      <c r="AZ1009" s="5"/>
      <c r="BA1009" s="5"/>
      <c r="BB1009" s="5"/>
      <c r="BC1009" s="5"/>
      <c r="BD1009" s="5"/>
      <c r="TG1009" s="3"/>
      <c r="TH1009" s="3"/>
      <c r="TI1009" s="3"/>
      <c r="TJ1009" s="3"/>
    </row>
    <row r="1010" spans="49:530" hidden="1" x14ac:dyDescent="0.25">
      <c r="AW1010" s="5"/>
      <c r="AX1010" s="5"/>
      <c r="AY1010" s="5"/>
      <c r="AZ1010" s="5"/>
      <c r="BA1010" s="5"/>
      <c r="BB1010" s="5"/>
      <c r="BC1010" s="5"/>
      <c r="BD1010" s="5"/>
      <c r="TG1010" s="3"/>
      <c r="TH1010" s="3"/>
      <c r="TI1010" s="3"/>
      <c r="TJ1010" s="3"/>
    </row>
    <row r="1011" spans="49:530" hidden="1" x14ac:dyDescent="0.25">
      <c r="AW1011" s="5"/>
      <c r="AX1011" s="5"/>
      <c r="AY1011" s="5"/>
      <c r="AZ1011" s="5"/>
      <c r="BA1011" s="5"/>
      <c r="BB1011" s="5"/>
      <c r="BC1011" s="5"/>
      <c r="BD1011" s="5"/>
      <c r="TG1011" s="3"/>
      <c r="TH1011" s="3"/>
      <c r="TI1011" s="3"/>
      <c r="TJ1011" s="3"/>
    </row>
    <row r="1012" spans="49:530" hidden="1" x14ac:dyDescent="0.25">
      <c r="AW1012" s="5"/>
      <c r="AX1012" s="5"/>
      <c r="AY1012" s="5"/>
      <c r="AZ1012" s="5"/>
      <c r="BA1012" s="5"/>
      <c r="BB1012" s="5"/>
      <c r="BC1012" s="5"/>
      <c r="BD1012" s="5"/>
      <c r="TG1012" s="3"/>
      <c r="TH1012" s="3"/>
      <c r="TI1012" s="3"/>
      <c r="TJ1012" s="3"/>
    </row>
    <row r="1013" spans="49:530" hidden="1" x14ac:dyDescent="0.25">
      <c r="AW1013" s="5"/>
      <c r="AX1013" s="5"/>
      <c r="AY1013" s="5"/>
      <c r="AZ1013" s="5"/>
      <c r="BA1013" s="5"/>
      <c r="BB1013" s="5"/>
      <c r="BC1013" s="5"/>
      <c r="BD1013" s="5"/>
      <c r="TG1013" s="3"/>
      <c r="TH1013" s="3"/>
      <c r="TI1013" s="3"/>
      <c r="TJ1013" s="3"/>
    </row>
    <row r="1014" spans="49:530" hidden="1" x14ac:dyDescent="0.25">
      <c r="AW1014" s="5"/>
      <c r="AX1014" s="5"/>
      <c r="AY1014" s="5"/>
      <c r="AZ1014" s="5"/>
      <c r="BA1014" s="5"/>
      <c r="BB1014" s="5"/>
      <c r="BC1014" s="5"/>
      <c r="BD1014" s="5"/>
      <c r="TG1014" s="3"/>
      <c r="TH1014" s="3"/>
      <c r="TI1014" s="3"/>
      <c r="TJ1014" s="3"/>
    </row>
    <row r="1015" spans="49:530" hidden="1" x14ac:dyDescent="0.25">
      <c r="AW1015" s="5"/>
      <c r="AX1015" s="5"/>
      <c r="AY1015" s="5"/>
      <c r="AZ1015" s="5"/>
      <c r="BA1015" s="5"/>
      <c r="BB1015" s="5"/>
      <c r="BC1015" s="5"/>
      <c r="BD1015" s="5"/>
      <c r="TG1015" s="3"/>
      <c r="TH1015" s="3"/>
      <c r="TI1015" s="3"/>
      <c r="TJ1015" s="3"/>
    </row>
    <row r="1016" spans="49:530" hidden="1" x14ac:dyDescent="0.25">
      <c r="AW1016" s="5"/>
      <c r="AX1016" s="5"/>
      <c r="AY1016" s="5"/>
      <c r="AZ1016" s="5"/>
      <c r="BA1016" s="5"/>
      <c r="BB1016" s="5"/>
      <c r="BC1016" s="5"/>
      <c r="BD1016" s="5"/>
      <c r="TG1016" s="3"/>
      <c r="TH1016" s="3"/>
      <c r="TI1016" s="3"/>
      <c r="TJ1016" s="3"/>
    </row>
    <row r="1017" spans="49:530" hidden="1" x14ac:dyDescent="0.25">
      <c r="AW1017" s="5"/>
      <c r="AX1017" s="5"/>
      <c r="AY1017" s="5"/>
      <c r="AZ1017" s="5"/>
      <c r="BA1017" s="5"/>
      <c r="BB1017" s="5"/>
      <c r="BC1017" s="5"/>
      <c r="BD1017" s="5"/>
      <c r="TG1017" s="3"/>
      <c r="TH1017" s="3"/>
      <c r="TI1017" s="3"/>
      <c r="TJ1017" s="3"/>
    </row>
    <row r="1018" spans="49:530" hidden="1" x14ac:dyDescent="0.25">
      <c r="AW1018" s="5"/>
      <c r="AX1018" s="5"/>
      <c r="AY1018" s="5"/>
      <c r="AZ1018" s="5"/>
      <c r="BA1018" s="5"/>
      <c r="BB1018" s="5"/>
      <c r="BC1018" s="5"/>
      <c r="BD1018" s="5"/>
      <c r="TG1018" s="3"/>
      <c r="TH1018" s="3"/>
      <c r="TI1018" s="3"/>
      <c r="TJ1018" s="3"/>
    </row>
    <row r="1019" spans="49:530" hidden="1" x14ac:dyDescent="0.25">
      <c r="AW1019" s="5"/>
      <c r="AX1019" s="5"/>
      <c r="AY1019" s="5"/>
      <c r="AZ1019" s="5"/>
      <c r="BA1019" s="5"/>
      <c r="BB1019" s="5"/>
      <c r="BC1019" s="5"/>
      <c r="BD1019" s="5"/>
      <c r="TG1019" s="3"/>
      <c r="TH1019" s="3"/>
      <c r="TI1019" s="3"/>
      <c r="TJ1019" s="3"/>
    </row>
    <row r="1020" spans="49:530" hidden="1" x14ac:dyDescent="0.25">
      <c r="AW1020" s="5"/>
      <c r="AX1020" s="5"/>
      <c r="AY1020" s="5"/>
      <c r="AZ1020" s="5"/>
      <c r="BA1020" s="5"/>
      <c r="BB1020" s="5"/>
      <c r="BC1020" s="5"/>
      <c r="BD1020" s="5"/>
      <c r="TG1020" s="3"/>
      <c r="TH1020" s="3"/>
      <c r="TI1020" s="3"/>
      <c r="TJ1020" s="3"/>
    </row>
    <row r="1021" spans="49:530" hidden="1" x14ac:dyDescent="0.25">
      <c r="AW1021" s="5"/>
      <c r="AX1021" s="5"/>
      <c r="AY1021" s="5"/>
      <c r="AZ1021" s="5"/>
      <c r="BA1021" s="5"/>
      <c r="BB1021" s="5"/>
      <c r="BC1021" s="5"/>
      <c r="BD1021" s="5"/>
      <c r="TG1021" s="3"/>
      <c r="TH1021" s="3"/>
      <c r="TI1021" s="3"/>
      <c r="TJ1021" s="3"/>
    </row>
    <row r="1022" spans="49:530" hidden="1" x14ac:dyDescent="0.25">
      <c r="AW1022" s="5"/>
      <c r="AX1022" s="5"/>
      <c r="AY1022" s="5"/>
      <c r="AZ1022" s="5"/>
      <c r="BA1022" s="5"/>
      <c r="BB1022" s="5"/>
      <c r="BC1022" s="5"/>
      <c r="BD1022" s="5"/>
      <c r="TG1022" s="3"/>
      <c r="TH1022" s="3"/>
      <c r="TI1022" s="3"/>
      <c r="TJ1022" s="3"/>
    </row>
    <row r="1023" spans="49:530" hidden="1" x14ac:dyDescent="0.25">
      <c r="AW1023" s="5"/>
      <c r="AX1023" s="5"/>
      <c r="AY1023" s="5"/>
      <c r="AZ1023" s="5"/>
      <c r="BA1023" s="5"/>
      <c r="BB1023" s="5"/>
      <c r="BC1023" s="5"/>
      <c r="BD1023" s="5"/>
      <c r="TG1023" s="3"/>
      <c r="TH1023" s="3"/>
      <c r="TI1023" s="3"/>
      <c r="TJ1023" s="3"/>
    </row>
    <row r="1024" spans="49:530" hidden="1" x14ac:dyDescent="0.25">
      <c r="AW1024" s="5"/>
      <c r="AX1024" s="5"/>
      <c r="AY1024" s="5"/>
      <c r="AZ1024" s="5"/>
      <c r="BA1024" s="5"/>
      <c r="BB1024" s="5"/>
      <c r="BC1024" s="5"/>
      <c r="BD1024" s="5"/>
      <c r="TG1024" s="3"/>
      <c r="TH1024" s="3"/>
      <c r="TI1024" s="3"/>
      <c r="TJ1024" s="3"/>
    </row>
    <row r="1025" spans="2:530" hidden="1" x14ac:dyDescent="0.25">
      <c r="AW1025" s="5"/>
      <c r="AX1025" s="5"/>
      <c r="AY1025" s="5"/>
      <c r="AZ1025" s="5"/>
      <c r="BA1025" s="5"/>
      <c r="BB1025" s="5"/>
      <c r="BC1025" s="5"/>
      <c r="BD1025" s="5"/>
      <c r="TG1025" s="3"/>
      <c r="TH1025" s="3"/>
      <c r="TI1025" s="3"/>
      <c r="TJ1025" s="3"/>
    </row>
    <row r="1026" spans="2:530" hidden="1" x14ac:dyDescent="0.25">
      <c r="AW1026" s="5"/>
      <c r="AX1026" s="5"/>
      <c r="AY1026" s="5"/>
      <c r="AZ1026" s="5"/>
      <c r="BA1026" s="5"/>
      <c r="BB1026" s="5"/>
      <c r="BC1026" s="5"/>
      <c r="BD1026" s="5"/>
      <c r="TG1026" s="3"/>
      <c r="TH1026" s="3"/>
      <c r="TI1026" s="3"/>
      <c r="TJ1026" s="3"/>
    </row>
    <row r="1027" spans="2:530" hidden="1" x14ac:dyDescent="0.25">
      <c r="AW1027" s="5"/>
      <c r="AX1027" s="5"/>
      <c r="AY1027" s="5"/>
      <c r="AZ1027" s="5"/>
      <c r="BA1027" s="5"/>
      <c r="BB1027" s="5"/>
      <c r="BC1027" s="5"/>
      <c r="BD1027" s="5"/>
      <c r="TG1027" s="3"/>
      <c r="TH1027" s="3"/>
      <c r="TI1027" s="3"/>
      <c r="TJ1027" s="3"/>
    </row>
    <row r="1028" spans="2:530" hidden="1" x14ac:dyDescent="0.25">
      <c r="AW1028" s="5"/>
      <c r="AX1028" s="5"/>
      <c r="AY1028" s="5"/>
      <c r="AZ1028" s="5"/>
      <c r="BA1028" s="5"/>
      <c r="BB1028" s="5"/>
      <c r="BC1028" s="5"/>
      <c r="BD1028" s="5"/>
      <c r="TG1028" s="3"/>
      <c r="TH1028" s="3"/>
      <c r="TI1028" s="3"/>
      <c r="TJ1028" s="3"/>
    </row>
    <row r="1029" spans="2:530" hidden="1" x14ac:dyDescent="0.25">
      <c r="AW1029" s="5"/>
      <c r="AX1029" s="5"/>
      <c r="AY1029" s="5"/>
      <c r="AZ1029" s="5"/>
      <c r="BA1029" s="5"/>
      <c r="BB1029" s="5"/>
      <c r="BC1029" s="5"/>
      <c r="BD1029" s="5"/>
      <c r="TG1029" s="3"/>
      <c r="TH1029" s="3"/>
      <c r="TI1029" s="3"/>
      <c r="TJ1029" s="3"/>
    </row>
    <row r="1030" spans="2:530" hidden="1" x14ac:dyDescent="0.25">
      <c r="AW1030" s="5"/>
      <c r="AX1030" s="5"/>
      <c r="AY1030" s="5"/>
      <c r="AZ1030" s="5"/>
      <c r="BA1030" s="5"/>
      <c r="BB1030" s="5"/>
      <c r="BC1030" s="5"/>
      <c r="BD1030" s="5"/>
      <c r="TG1030" s="3"/>
      <c r="TH1030" s="3"/>
      <c r="TI1030" s="3"/>
      <c r="TJ1030" s="3"/>
    </row>
    <row r="1031" spans="2:530" hidden="1" x14ac:dyDescent="0.25">
      <c r="AW1031" s="5"/>
      <c r="AX1031" s="5"/>
      <c r="AY1031" s="5"/>
      <c r="AZ1031" s="5"/>
      <c r="BA1031" s="5"/>
      <c r="BB1031" s="5"/>
      <c r="BC1031" s="5"/>
      <c r="BD1031" s="5"/>
      <c r="TG1031" s="3"/>
      <c r="TH1031" s="3"/>
      <c r="TI1031" s="3"/>
      <c r="TJ1031" s="3"/>
    </row>
    <row r="1032" spans="2:530" ht="15" hidden="1" x14ac:dyDescent="0.25">
      <c r="B1032"/>
    </row>
    <row r="1033" spans="2:530" ht="15" hidden="1" x14ac:dyDescent="0.25">
      <c r="B1033"/>
    </row>
    <row r="1034" spans="2:530" ht="15" hidden="1" x14ac:dyDescent="0.25">
      <c r="B1034"/>
    </row>
    <row r="1035" spans="2:530" ht="15" hidden="1" x14ac:dyDescent="0.25">
      <c r="B1035"/>
    </row>
    <row r="1036" spans="2:530" ht="15" hidden="1" x14ac:dyDescent="0.25">
      <c r="B1036"/>
    </row>
    <row r="1037" spans="2:530" ht="15" hidden="1" x14ac:dyDescent="0.25">
      <c r="B1037"/>
    </row>
    <row r="1038" spans="2:530" ht="15" hidden="1" x14ac:dyDescent="0.25">
      <c r="B1038"/>
    </row>
    <row r="1039" spans="2:530" ht="15" hidden="1" x14ac:dyDescent="0.25">
      <c r="B1039"/>
    </row>
    <row r="1040" spans="2:530" ht="15" hidden="1" x14ac:dyDescent="0.25">
      <c r="B1040"/>
    </row>
    <row r="1041" spans="2:2" ht="15" hidden="1" x14ac:dyDescent="0.25">
      <c r="B1041"/>
    </row>
    <row r="1042" spans="2:2" ht="15" hidden="1" x14ac:dyDescent="0.25">
      <c r="B1042"/>
    </row>
    <row r="1043" spans="2:2" ht="15" hidden="1" x14ac:dyDescent="0.25">
      <c r="B1043"/>
    </row>
    <row r="1044" spans="2:2" ht="15" hidden="1" x14ac:dyDescent="0.25">
      <c r="B1044"/>
    </row>
    <row r="1045" spans="2:2" ht="15" hidden="1" x14ac:dyDescent="0.25">
      <c r="B1045"/>
    </row>
    <row r="1046" spans="2:2" ht="15" hidden="1" x14ac:dyDescent="0.25">
      <c r="B1046"/>
    </row>
    <row r="1047" spans="2:2" ht="15" hidden="1" x14ac:dyDescent="0.25">
      <c r="B1047"/>
    </row>
    <row r="1048" spans="2:2" ht="15" hidden="1" x14ac:dyDescent="0.25">
      <c r="B1048"/>
    </row>
    <row r="1049" spans="2:2" ht="15" hidden="1" x14ac:dyDescent="0.25">
      <c r="B1049"/>
    </row>
    <row r="1050" spans="2:2" ht="15" hidden="1" x14ac:dyDescent="0.25">
      <c r="B1050"/>
    </row>
    <row r="1051" spans="2:2" ht="15" hidden="1" x14ac:dyDescent="0.25">
      <c r="B1051"/>
    </row>
    <row r="1052" spans="2:2" ht="15" hidden="1" x14ac:dyDescent="0.25">
      <c r="B1052"/>
    </row>
    <row r="1053" spans="2:2" ht="15" hidden="1" x14ac:dyDescent="0.25">
      <c r="B1053"/>
    </row>
    <row r="1054" spans="2:2" ht="15" hidden="1" x14ac:dyDescent="0.25">
      <c r="B1054"/>
    </row>
    <row r="1055" spans="2:2" ht="15" hidden="1" x14ac:dyDescent="0.25">
      <c r="B1055"/>
    </row>
    <row r="1056" spans="2:2" ht="15" hidden="1" x14ac:dyDescent="0.25">
      <c r="B1056"/>
    </row>
    <row r="1057" spans="2:2" ht="15" hidden="1" x14ac:dyDescent="0.25">
      <c r="B1057"/>
    </row>
    <row r="1058" spans="2:2" ht="15" hidden="1" x14ac:dyDescent="0.25">
      <c r="B1058"/>
    </row>
    <row r="1059" spans="2:2" ht="15" hidden="1" x14ac:dyDescent="0.25">
      <c r="B1059"/>
    </row>
    <row r="1060" spans="2:2" ht="15" hidden="1" x14ac:dyDescent="0.25">
      <c r="B1060"/>
    </row>
    <row r="1061" spans="2:2" ht="15" hidden="1" x14ac:dyDescent="0.25">
      <c r="B1061"/>
    </row>
    <row r="1062" spans="2:2" ht="15" hidden="1" x14ac:dyDescent="0.25">
      <c r="B1062"/>
    </row>
    <row r="1063" spans="2:2" ht="15" hidden="1" x14ac:dyDescent="0.25">
      <c r="B1063"/>
    </row>
    <row r="1064" spans="2:2" ht="15" hidden="1" x14ac:dyDescent="0.25">
      <c r="B1064"/>
    </row>
    <row r="1065" spans="2:2" ht="15" hidden="1" x14ac:dyDescent="0.25">
      <c r="B1065"/>
    </row>
    <row r="1066" spans="2:2" ht="15" hidden="1" x14ac:dyDescent="0.25">
      <c r="B1066"/>
    </row>
    <row r="1067" spans="2:2" ht="15" hidden="1" x14ac:dyDescent="0.25">
      <c r="B1067"/>
    </row>
    <row r="1068" spans="2:2" ht="15" hidden="1" x14ac:dyDescent="0.25">
      <c r="B1068"/>
    </row>
    <row r="1069" spans="2:2" ht="15" hidden="1" x14ac:dyDescent="0.25">
      <c r="B1069"/>
    </row>
    <row r="1070" spans="2:2" ht="15" hidden="1" x14ac:dyDescent="0.25">
      <c r="B1070"/>
    </row>
    <row r="1071" spans="2:2" ht="15" hidden="1" x14ac:dyDescent="0.25">
      <c r="B1071"/>
    </row>
    <row r="1072" spans="2:2" ht="15" hidden="1" x14ac:dyDescent="0.25">
      <c r="B1072"/>
    </row>
    <row r="1073" spans="2:2" ht="15" hidden="1" x14ac:dyDescent="0.25">
      <c r="B1073"/>
    </row>
    <row r="1074" spans="2:2" ht="15" hidden="1" x14ac:dyDescent="0.25">
      <c r="B1074"/>
    </row>
    <row r="1075" spans="2:2" ht="15" hidden="1" x14ac:dyDescent="0.25">
      <c r="B1075"/>
    </row>
    <row r="1076" spans="2:2" ht="15" hidden="1" x14ac:dyDescent="0.25">
      <c r="B1076"/>
    </row>
    <row r="1077" spans="2:2" ht="15" hidden="1" x14ac:dyDescent="0.25">
      <c r="B1077"/>
    </row>
    <row r="1078" spans="2:2" ht="15" hidden="1" x14ac:dyDescent="0.25">
      <c r="B1078"/>
    </row>
    <row r="1079" spans="2:2" ht="15" hidden="1" x14ac:dyDescent="0.25">
      <c r="B1079"/>
    </row>
    <row r="1080" spans="2:2" ht="15" hidden="1" x14ac:dyDescent="0.25">
      <c r="B1080"/>
    </row>
    <row r="1081" spans="2:2" ht="15" hidden="1" x14ac:dyDescent="0.25">
      <c r="B1081"/>
    </row>
    <row r="1082" spans="2:2" ht="15" hidden="1" x14ac:dyDescent="0.25">
      <c r="B1082"/>
    </row>
    <row r="1083" spans="2:2" ht="15" hidden="1" x14ac:dyDescent="0.25">
      <c r="B1083"/>
    </row>
    <row r="1084" spans="2:2" ht="15" hidden="1" x14ac:dyDescent="0.25">
      <c r="B1084"/>
    </row>
    <row r="1085" spans="2:2" ht="15" hidden="1" x14ac:dyDescent="0.25">
      <c r="B1085"/>
    </row>
    <row r="1086" spans="2:2" ht="15" hidden="1" x14ac:dyDescent="0.25">
      <c r="B1086"/>
    </row>
    <row r="1087" spans="2:2" ht="15" hidden="1" x14ac:dyDescent="0.25">
      <c r="B1087"/>
    </row>
    <row r="1088" spans="2:2" ht="15" hidden="1" x14ac:dyDescent="0.25">
      <c r="B1088"/>
    </row>
    <row r="1089" spans="2:2" ht="15" hidden="1" x14ac:dyDescent="0.25">
      <c r="B1089"/>
    </row>
    <row r="1090" spans="2:2" ht="15" hidden="1" x14ac:dyDescent="0.25">
      <c r="B1090"/>
    </row>
    <row r="1091" spans="2:2" ht="15" hidden="1" x14ac:dyDescent="0.25">
      <c r="B1091"/>
    </row>
    <row r="1092" spans="2:2" ht="15" hidden="1" x14ac:dyDescent="0.25">
      <c r="B1092"/>
    </row>
    <row r="1093" spans="2:2" ht="15" hidden="1" x14ac:dyDescent="0.25">
      <c r="B1093"/>
    </row>
    <row r="1094" spans="2:2" ht="15" hidden="1" x14ac:dyDescent="0.25">
      <c r="B1094"/>
    </row>
    <row r="1095" spans="2:2" ht="15" hidden="1" x14ac:dyDescent="0.25">
      <c r="B1095"/>
    </row>
    <row r="1096" spans="2:2" ht="15" hidden="1" x14ac:dyDescent="0.25">
      <c r="B1096"/>
    </row>
    <row r="1097" spans="2:2" ht="15" hidden="1" x14ac:dyDescent="0.25">
      <c r="B1097"/>
    </row>
    <row r="1098" spans="2:2" ht="15" hidden="1" x14ac:dyDescent="0.25">
      <c r="B1098"/>
    </row>
    <row r="1099" spans="2:2" ht="15" hidden="1" x14ac:dyDescent="0.25">
      <c r="B1099"/>
    </row>
    <row r="1100" spans="2:2" ht="15" hidden="1" x14ac:dyDescent="0.25">
      <c r="B1100"/>
    </row>
    <row r="1101" spans="2:2" ht="15" hidden="1" x14ac:dyDescent="0.25">
      <c r="B1101"/>
    </row>
    <row r="1102" spans="2:2" ht="15" hidden="1" x14ac:dyDescent="0.25">
      <c r="B1102"/>
    </row>
    <row r="1103" spans="2:2" ht="15" hidden="1" x14ac:dyDescent="0.25">
      <c r="B1103"/>
    </row>
    <row r="1104" spans="2:2" ht="15" hidden="1" x14ac:dyDescent="0.25">
      <c r="B1104"/>
    </row>
    <row r="1105" spans="2:2" ht="15" hidden="1" x14ac:dyDescent="0.25">
      <c r="B1105"/>
    </row>
    <row r="1106" spans="2:2" ht="15" hidden="1" x14ac:dyDescent="0.25">
      <c r="B1106"/>
    </row>
    <row r="1107" spans="2:2" ht="15" hidden="1" x14ac:dyDescent="0.25">
      <c r="B1107"/>
    </row>
    <row r="1108" spans="2:2" ht="15" hidden="1" x14ac:dyDescent="0.25">
      <c r="B1108"/>
    </row>
    <row r="1109" spans="2:2" ht="15" hidden="1" x14ac:dyDescent="0.25">
      <c r="B1109"/>
    </row>
    <row r="1110" spans="2:2" ht="15" hidden="1" x14ac:dyDescent="0.25">
      <c r="B1110"/>
    </row>
    <row r="1111" spans="2:2" ht="15" hidden="1" x14ac:dyDescent="0.25">
      <c r="B1111"/>
    </row>
    <row r="1112" spans="2:2" ht="15" hidden="1" x14ac:dyDescent="0.25">
      <c r="B1112"/>
    </row>
    <row r="1113" spans="2:2" ht="15" hidden="1" x14ac:dyDescent="0.25">
      <c r="B1113"/>
    </row>
    <row r="1114" spans="2:2" ht="15" hidden="1" x14ac:dyDescent="0.25">
      <c r="B1114"/>
    </row>
    <row r="1115" spans="2:2" ht="15" hidden="1" x14ac:dyDescent="0.25">
      <c r="B1115"/>
    </row>
    <row r="1116" spans="2:2" ht="15" hidden="1" x14ac:dyDescent="0.25">
      <c r="B1116"/>
    </row>
    <row r="1117" spans="2:2" ht="15" hidden="1" x14ac:dyDescent="0.25">
      <c r="B1117"/>
    </row>
    <row r="1118" spans="2:2" ht="15" hidden="1" x14ac:dyDescent="0.25">
      <c r="B1118"/>
    </row>
    <row r="1119" spans="2:2" ht="15" hidden="1" x14ac:dyDescent="0.25">
      <c r="B1119"/>
    </row>
    <row r="1120" spans="2:2" ht="15" hidden="1" x14ac:dyDescent="0.25">
      <c r="B1120"/>
    </row>
    <row r="1121" spans="2:2" ht="15" hidden="1" x14ac:dyDescent="0.25">
      <c r="B1121"/>
    </row>
    <row r="1122" spans="2:2" ht="15" hidden="1" x14ac:dyDescent="0.25">
      <c r="B1122"/>
    </row>
    <row r="1123" spans="2:2" ht="15" hidden="1" x14ac:dyDescent="0.25">
      <c r="B1123"/>
    </row>
    <row r="1124" spans="2:2" ht="15" hidden="1" x14ac:dyDescent="0.25">
      <c r="B1124"/>
    </row>
    <row r="1125" spans="2:2" ht="15" hidden="1" x14ac:dyDescent="0.25">
      <c r="B1125"/>
    </row>
    <row r="1126" spans="2:2" ht="15" hidden="1" x14ac:dyDescent="0.25">
      <c r="B1126"/>
    </row>
    <row r="1127" spans="2:2" ht="15" hidden="1" x14ac:dyDescent="0.25">
      <c r="B1127"/>
    </row>
    <row r="1128" spans="2:2" ht="15" hidden="1" x14ac:dyDescent="0.25">
      <c r="B1128"/>
    </row>
    <row r="1129" spans="2:2" ht="15" hidden="1" x14ac:dyDescent="0.25">
      <c r="B1129"/>
    </row>
    <row r="1130" spans="2:2" ht="15" hidden="1" x14ac:dyDescent="0.25">
      <c r="B1130"/>
    </row>
    <row r="1131" spans="2:2" ht="15" hidden="1" x14ac:dyDescent="0.25">
      <c r="B1131"/>
    </row>
    <row r="1132" spans="2:2" ht="15" hidden="1" x14ac:dyDescent="0.25">
      <c r="B1132"/>
    </row>
    <row r="1133" spans="2:2" ht="15" hidden="1" x14ac:dyDescent="0.25">
      <c r="B1133"/>
    </row>
    <row r="1134" spans="2:2" ht="15" hidden="1" x14ac:dyDescent="0.25">
      <c r="B1134"/>
    </row>
    <row r="1135" spans="2:2" ht="15" hidden="1" x14ac:dyDescent="0.25">
      <c r="B1135"/>
    </row>
    <row r="1136" spans="2:2" ht="15" hidden="1" x14ac:dyDescent="0.25">
      <c r="B1136"/>
    </row>
    <row r="1137" spans="2:2" ht="15" hidden="1" x14ac:dyDescent="0.25">
      <c r="B1137"/>
    </row>
    <row r="1138" spans="2:2" ht="15" hidden="1" x14ac:dyDescent="0.25">
      <c r="B1138"/>
    </row>
    <row r="1139" spans="2:2" ht="15" hidden="1" x14ac:dyDescent="0.25">
      <c r="B1139"/>
    </row>
    <row r="1140" spans="2:2" ht="15" hidden="1" x14ac:dyDescent="0.25">
      <c r="B1140"/>
    </row>
    <row r="1141" spans="2:2" ht="15" hidden="1" x14ac:dyDescent="0.25">
      <c r="B1141"/>
    </row>
    <row r="1142" spans="2:2" ht="15" hidden="1" x14ac:dyDescent="0.25">
      <c r="B1142"/>
    </row>
    <row r="1143" spans="2:2" ht="15" hidden="1" x14ac:dyDescent="0.25">
      <c r="B1143"/>
    </row>
    <row r="1144" spans="2:2" ht="15" hidden="1" x14ac:dyDescent="0.25">
      <c r="B1144"/>
    </row>
    <row r="1145" spans="2:2" ht="15" hidden="1" x14ac:dyDescent="0.25">
      <c r="B1145"/>
    </row>
    <row r="1146" spans="2:2" ht="15" hidden="1" x14ac:dyDescent="0.25">
      <c r="B1146"/>
    </row>
    <row r="1147" spans="2:2" ht="15" hidden="1" x14ac:dyDescent="0.25">
      <c r="B1147"/>
    </row>
    <row r="1148" spans="2:2" ht="15" hidden="1" x14ac:dyDescent="0.25">
      <c r="B1148"/>
    </row>
    <row r="1149" spans="2:2" ht="15" hidden="1" x14ac:dyDescent="0.25">
      <c r="B1149"/>
    </row>
    <row r="1150" spans="2:2" ht="15" hidden="1" x14ac:dyDescent="0.25">
      <c r="B1150"/>
    </row>
    <row r="1151" spans="2:2" ht="15" hidden="1" x14ac:dyDescent="0.25">
      <c r="B1151"/>
    </row>
    <row r="1152" spans="2:2" ht="15" hidden="1" x14ac:dyDescent="0.25">
      <c r="B1152"/>
    </row>
    <row r="1153" spans="2:2" ht="15" hidden="1" x14ac:dyDescent="0.25">
      <c r="B1153"/>
    </row>
    <row r="1154" spans="2:2" ht="15" hidden="1" x14ac:dyDescent="0.25">
      <c r="B1154"/>
    </row>
    <row r="1155" spans="2:2" ht="15" hidden="1" x14ac:dyDescent="0.25">
      <c r="B1155"/>
    </row>
    <row r="1156" spans="2:2" ht="15" hidden="1" x14ac:dyDescent="0.25">
      <c r="B1156"/>
    </row>
    <row r="1157" spans="2:2" ht="15" hidden="1" x14ac:dyDescent="0.25">
      <c r="B1157"/>
    </row>
    <row r="1158" spans="2:2" ht="15" hidden="1" x14ac:dyDescent="0.25">
      <c r="B1158"/>
    </row>
    <row r="1159" spans="2:2" ht="15" hidden="1" x14ac:dyDescent="0.25">
      <c r="B1159"/>
    </row>
    <row r="1160" spans="2:2" ht="15" hidden="1" x14ac:dyDescent="0.25">
      <c r="B1160"/>
    </row>
    <row r="1161" spans="2:2" ht="15" hidden="1" x14ac:dyDescent="0.25">
      <c r="B1161"/>
    </row>
    <row r="1162" spans="2:2" ht="15" hidden="1" x14ac:dyDescent="0.25">
      <c r="B1162"/>
    </row>
    <row r="1163" spans="2:2" ht="15" hidden="1" x14ac:dyDescent="0.25">
      <c r="B1163"/>
    </row>
    <row r="1164" spans="2:2" ht="15" hidden="1" x14ac:dyDescent="0.25">
      <c r="B1164"/>
    </row>
    <row r="1165" spans="2:2" ht="15" hidden="1" x14ac:dyDescent="0.25">
      <c r="B1165"/>
    </row>
    <row r="1166" spans="2:2" ht="15" hidden="1" x14ac:dyDescent="0.25">
      <c r="B1166"/>
    </row>
    <row r="1167" spans="2:2" ht="15" hidden="1" x14ac:dyDescent="0.25">
      <c r="B1167"/>
    </row>
    <row r="1168" spans="2:2" ht="15" hidden="1" x14ac:dyDescent="0.25">
      <c r="B1168"/>
    </row>
    <row r="1169" spans="2:2" ht="15" hidden="1" x14ac:dyDescent="0.25">
      <c r="B1169"/>
    </row>
    <row r="1170" spans="2:2" ht="15" hidden="1" x14ac:dyDescent="0.25">
      <c r="B1170"/>
    </row>
    <row r="1171" spans="2:2" ht="15" hidden="1" x14ac:dyDescent="0.25">
      <c r="B1171"/>
    </row>
    <row r="1172" spans="2:2" ht="15" hidden="1" x14ac:dyDescent="0.25">
      <c r="B1172"/>
    </row>
    <row r="1173" spans="2:2" ht="15" hidden="1" x14ac:dyDescent="0.25">
      <c r="B1173"/>
    </row>
    <row r="1174" spans="2:2" ht="15" hidden="1" x14ac:dyDescent="0.25">
      <c r="B1174"/>
    </row>
    <row r="1175" spans="2:2" ht="15" hidden="1" x14ac:dyDescent="0.25">
      <c r="B1175"/>
    </row>
    <row r="1176" spans="2:2" ht="15" hidden="1" x14ac:dyDescent="0.25">
      <c r="B1176"/>
    </row>
    <row r="1177" spans="2:2" ht="15" hidden="1" x14ac:dyDescent="0.25">
      <c r="B1177"/>
    </row>
    <row r="1178" spans="2:2" ht="15" hidden="1" x14ac:dyDescent="0.25">
      <c r="B1178"/>
    </row>
    <row r="1179" spans="2:2" ht="15" hidden="1" x14ac:dyDescent="0.25">
      <c r="B1179"/>
    </row>
    <row r="1180" spans="2:2" ht="15" hidden="1" x14ac:dyDescent="0.25">
      <c r="B1180"/>
    </row>
    <row r="1181" spans="2:2" ht="15" hidden="1" x14ac:dyDescent="0.25">
      <c r="B1181"/>
    </row>
    <row r="1182" spans="2:2" ht="15" hidden="1" x14ac:dyDescent="0.25">
      <c r="B1182"/>
    </row>
    <row r="1183" spans="2:2" ht="15" hidden="1" x14ac:dyDescent="0.25">
      <c r="B1183"/>
    </row>
    <row r="1184" spans="2:2" ht="15" hidden="1" x14ac:dyDescent="0.25">
      <c r="B1184"/>
    </row>
    <row r="1185" spans="2:2" ht="15" hidden="1" x14ac:dyDescent="0.25">
      <c r="B1185"/>
    </row>
    <row r="1186" spans="2:2" ht="15" hidden="1" x14ac:dyDescent="0.25">
      <c r="B1186"/>
    </row>
    <row r="1187" spans="2:2" ht="15" hidden="1" x14ac:dyDescent="0.25">
      <c r="B1187"/>
    </row>
    <row r="1188" spans="2:2" ht="15" hidden="1" x14ac:dyDescent="0.25">
      <c r="B1188"/>
    </row>
    <row r="1189" spans="2:2" ht="15" hidden="1" x14ac:dyDescent="0.25">
      <c r="B1189"/>
    </row>
    <row r="1190" spans="2:2" ht="15" hidden="1" x14ac:dyDescent="0.25">
      <c r="B1190"/>
    </row>
    <row r="1191" spans="2:2" ht="15" hidden="1" x14ac:dyDescent="0.25">
      <c r="B1191"/>
    </row>
    <row r="1192" spans="2:2" ht="15" hidden="1" x14ac:dyDescent="0.25">
      <c r="B1192"/>
    </row>
    <row r="1193" spans="2:2" ht="15" hidden="1" x14ac:dyDescent="0.25">
      <c r="B1193"/>
    </row>
    <row r="1194" spans="2:2" ht="15" hidden="1" x14ac:dyDescent="0.25">
      <c r="B1194"/>
    </row>
    <row r="1195" spans="2:2" ht="15" hidden="1" x14ac:dyDescent="0.25">
      <c r="B1195"/>
    </row>
    <row r="1196" spans="2:2" ht="15" hidden="1" x14ac:dyDescent="0.25">
      <c r="B1196"/>
    </row>
    <row r="1197" spans="2:2" ht="15" hidden="1" x14ac:dyDescent="0.25">
      <c r="B1197"/>
    </row>
    <row r="1198" spans="2:2" ht="15" hidden="1" x14ac:dyDescent="0.25">
      <c r="B1198"/>
    </row>
    <row r="1199" spans="2:2" ht="15" hidden="1" x14ac:dyDescent="0.25">
      <c r="B1199"/>
    </row>
    <row r="1200" spans="2:2" ht="15" hidden="1" x14ac:dyDescent="0.25">
      <c r="B1200"/>
    </row>
    <row r="1201" spans="2:2" ht="15" hidden="1" x14ac:dyDescent="0.25">
      <c r="B1201"/>
    </row>
    <row r="1202" spans="2:2" ht="15" hidden="1" x14ac:dyDescent="0.25">
      <c r="B1202"/>
    </row>
    <row r="1203" spans="2:2" ht="15" hidden="1" x14ac:dyDescent="0.25">
      <c r="B1203"/>
    </row>
    <row r="1204" spans="2:2" ht="15" hidden="1" x14ac:dyDescent="0.25">
      <c r="B1204"/>
    </row>
    <row r="1205" spans="2:2" ht="15" hidden="1" x14ac:dyDescent="0.25">
      <c r="B1205"/>
    </row>
    <row r="1206" spans="2:2" ht="15" hidden="1" x14ac:dyDescent="0.25">
      <c r="B1206"/>
    </row>
    <row r="1207" spans="2:2" ht="15" hidden="1" x14ac:dyDescent="0.25">
      <c r="B1207"/>
    </row>
    <row r="1208" spans="2:2" ht="15" hidden="1" x14ac:dyDescent="0.25">
      <c r="B1208"/>
    </row>
    <row r="1209" spans="2:2" ht="15" hidden="1" x14ac:dyDescent="0.25">
      <c r="B1209"/>
    </row>
    <row r="1210" spans="2:2" ht="15" hidden="1" x14ac:dyDescent="0.25">
      <c r="B1210"/>
    </row>
    <row r="1211" spans="2:2" ht="15" hidden="1" x14ac:dyDescent="0.25">
      <c r="B1211"/>
    </row>
    <row r="1212" spans="2:2" ht="15" hidden="1" x14ac:dyDescent="0.25">
      <c r="B1212"/>
    </row>
    <row r="1213" spans="2:2" ht="15" hidden="1" x14ac:dyDescent="0.25">
      <c r="B1213"/>
    </row>
    <row r="1214" spans="2:2" ht="15" hidden="1" x14ac:dyDescent="0.25">
      <c r="B1214"/>
    </row>
    <row r="1215" spans="2:2" ht="15" hidden="1" x14ac:dyDescent="0.25">
      <c r="B1215"/>
    </row>
    <row r="1216" spans="2:2" ht="15" hidden="1" x14ac:dyDescent="0.25">
      <c r="B1216"/>
    </row>
    <row r="1217" spans="2:2" ht="15" hidden="1" x14ac:dyDescent="0.25">
      <c r="B1217"/>
    </row>
    <row r="1218" spans="2:2" ht="15" hidden="1" x14ac:dyDescent="0.25">
      <c r="B1218"/>
    </row>
    <row r="1219" spans="2:2" ht="15" hidden="1" x14ac:dyDescent="0.25">
      <c r="B1219"/>
    </row>
    <row r="1220" spans="2:2" ht="15" hidden="1" x14ac:dyDescent="0.25">
      <c r="B1220"/>
    </row>
    <row r="1221" spans="2:2" ht="15" hidden="1" x14ac:dyDescent="0.25">
      <c r="B1221"/>
    </row>
    <row r="1222" spans="2:2" ht="15" hidden="1" x14ac:dyDescent="0.25">
      <c r="B1222"/>
    </row>
    <row r="1223" spans="2:2" ht="15" hidden="1" x14ac:dyDescent="0.25">
      <c r="B1223"/>
    </row>
    <row r="1224" spans="2:2" ht="15" hidden="1" x14ac:dyDescent="0.25">
      <c r="B1224"/>
    </row>
    <row r="1225" spans="2:2" ht="15" hidden="1" x14ac:dyDescent="0.25">
      <c r="B1225"/>
    </row>
    <row r="1226" spans="2:2" ht="15" hidden="1" x14ac:dyDescent="0.25">
      <c r="B1226"/>
    </row>
    <row r="1227" spans="2:2" ht="15" hidden="1" x14ac:dyDescent="0.25">
      <c r="B1227"/>
    </row>
    <row r="1228" spans="2:2" ht="15" hidden="1" x14ac:dyDescent="0.25">
      <c r="B1228"/>
    </row>
    <row r="1229" spans="2:2" ht="15" hidden="1" x14ac:dyDescent="0.25">
      <c r="B1229"/>
    </row>
    <row r="1230" spans="2:2" ht="15" hidden="1" x14ac:dyDescent="0.25">
      <c r="B1230"/>
    </row>
    <row r="1231" spans="2:2" ht="15" hidden="1" x14ac:dyDescent="0.25">
      <c r="B1231"/>
    </row>
    <row r="1232" spans="2:2" ht="15" hidden="1" x14ac:dyDescent="0.25">
      <c r="B1232"/>
    </row>
    <row r="1233" spans="2:2" ht="15" hidden="1" x14ac:dyDescent="0.25">
      <c r="B1233"/>
    </row>
    <row r="1234" spans="2:2" ht="15" hidden="1" x14ac:dyDescent="0.25">
      <c r="B1234"/>
    </row>
    <row r="1235" spans="2:2" ht="15" hidden="1" x14ac:dyDescent="0.25">
      <c r="B1235"/>
    </row>
    <row r="1236" spans="2:2" ht="15" hidden="1" x14ac:dyDescent="0.25">
      <c r="B1236"/>
    </row>
    <row r="1237" spans="2:2" ht="15" hidden="1" x14ac:dyDescent="0.25">
      <c r="B1237"/>
    </row>
    <row r="1238" spans="2:2" ht="15" hidden="1" x14ac:dyDescent="0.25">
      <c r="B1238"/>
    </row>
    <row r="1239" spans="2:2" ht="15" hidden="1" x14ac:dyDescent="0.25">
      <c r="B1239"/>
    </row>
    <row r="1240" spans="2:2" ht="15" hidden="1" x14ac:dyDescent="0.25">
      <c r="B1240"/>
    </row>
    <row r="1241" spans="2:2" ht="15" hidden="1" x14ac:dyDescent="0.25">
      <c r="B1241"/>
    </row>
    <row r="1242" spans="2:2" ht="15" hidden="1" x14ac:dyDescent="0.25">
      <c r="B1242"/>
    </row>
    <row r="1243" spans="2:2" ht="15" hidden="1" x14ac:dyDescent="0.25">
      <c r="B1243"/>
    </row>
    <row r="1244" spans="2:2" ht="15" hidden="1" x14ac:dyDescent="0.25">
      <c r="B1244"/>
    </row>
    <row r="1245" spans="2:2" ht="15" hidden="1" x14ac:dyDescent="0.25">
      <c r="B1245"/>
    </row>
    <row r="1246" spans="2:2" ht="15" hidden="1" x14ac:dyDescent="0.25">
      <c r="B1246"/>
    </row>
    <row r="1247" spans="2:2" ht="15" hidden="1" x14ac:dyDescent="0.25">
      <c r="B1247"/>
    </row>
    <row r="1248" spans="2:2" ht="15" hidden="1" x14ac:dyDescent="0.25">
      <c r="B1248"/>
    </row>
    <row r="1249" spans="2:2" ht="15" hidden="1" x14ac:dyDescent="0.25">
      <c r="B1249"/>
    </row>
    <row r="1250" spans="2:2" ht="15" hidden="1" x14ac:dyDescent="0.25">
      <c r="B1250"/>
    </row>
    <row r="1251" spans="2:2" ht="15" hidden="1" x14ac:dyDescent="0.25">
      <c r="B1251"/>
    </row>
    <row r="1252" spans="2:2" ht="15" hidden="1" x14ac:dyDescent="0.25">
      <c r="B1252"/>
    </row>
    <row r="1253" spans="2:2" ht="15" hidden="1" x14ac:dyDescent="0.25">
      <c r="B1253"/>
    </row>
    <row r="1254" spans="2:2" ht="15" hidden="1" x14ac:dyDescent="0.25">
      <c r="B1254"/>
    </row>
    <row r="1255" spans="2:2" ht="15" hidden="1" x14ac:dyDescent="0.25">
      <c r="B1255"/>
    </row>
    <row r="1256" spans="2:2" ht="15" hidden="1" x14ac:dyDescent="0.25">
      <c r="B1256"/>
    </row>
    <row r="1257" spans="2:2" ht="15" hidden="1" x14ac:dyDescent="0.25">
      <c r="B1257"/>
    </row>
    <row r="1258" spans="2:2" ht="15" hidden="1" x14ac:dyDescent="0.25">
      <c r="B1258"/>
    </row>
    <row r="1259" spans="2:2" ht="15" hidden="1" x14ac:dyDescent="0.25">
      <c r="B1259"/>
    </row>
    <row r="1260" spans="2:2" ht="15" hidden="1" x14ac:dyDescent="0.25">
      <c r="B1260"/>
    </row>
    <row r="1261" spans="2:2" ht="15" hidden="1" x14ac:dyDescent="0.25">
      <c r="B1261"/>
    </row>
    <row r="1262" spans="2:2" ht="15" hidden="1" x14ac:dyDescent="0.25">
      <c r="B1262"/>
    </row>
    <row r="1263" spans="2:2" ht="15" hidden="1" x14ac:dyDescent="0.25">
      <c r="B1263"/>
    </row>
    <row r="1264" spans="2:2" ht="15" hidden="1" x14ac:dyDescent="0.25">
      <c r="B1264"/>
    </row>
    <row r="1265" spans="2:2" ht="15" hidden="1" x14ac:dyDescent="0.25">
      <c r="B1265"/>
    </row>
    <row r="1266" spans="2:2" ht="15" hidden="1" x14ac:dyDescent="0.25">
      <c r="B1266"/>
    </row>
    <row r="1267" spans="2:2" ht="15" hidden="1" x14ac:dyDescent="0.25">
      <c r="B1267"/>
    </row>
    <row r="1268" spans="2:2" ht="15" hidden="1" x14ac:dyDescent="0.25">
      <c r="B1268"/>
    </row>
    <row r="1269" spans="2:2" ht="15" hidden="1" x14ac:dyDescent="0.25">
      <c r="B1269"/>
    </row>
    <row r="1270" spans="2:2" ht="15" hidden="1" x14ac:dyDescent="0.25">
      <c r="B1270"/>
    </row>
    <row r="1271" spans="2:2" ht="15" hidden="1" x14ac:dyDescent="0.25">
      <c r="B1271"/>
    </row>
    <row r="1272" spans="2:2" ht="15" hidden="1" x14ac:dyDescent="0.25">
      <c r="B1272"/>
    </row>
    <row r="1273" spans="2:2" ht="15" hidden="1" x14ac:dyDescent="0.25">
      <c r="B1273"/>
    </row>
    <row r="1274" spans="2:2" ht="15" hidden="1" x14ac:dyDescent="0.25">
      <c r="B1274"/>
    </row>
    <row r="1275" spans="2:2" ht="15" hidden="1" x14ac:dyDescent="0.25">
      <c r="B1275"/>
    </row>
    <row r="1276" spans="2:2" ht="15" hidden="1" x14ac:dyDescent="0.25">
      <c r="B1276"/>
    </row>
    <row r="1277" spans="2:2" ht="15" hidden="1" x14ac:dyDescent="0.25">
      <c r="B1277"/>
    </row>
    <row r="1278" spans="2:2" ht="15" hidden="1" x14ac:dyDescent="0.25">
      <c r="B1278"/>
    </row>
    <row r="1279" spans="2:2" ht="15" hidden="1" x14ac:dyDescent="0.25">
      <c r="B1279"/>
    </row>
    <row r="1280" spans="2:2" ht="15" hidden="1" x14ac:dyDescent="0.25">
      <c r="B1280"/>
    </row>
    <row r="1281" spans="2:2" ht="15" hidden="1" x14ac:dyDescent="0.25">
      <c r="B1281"/>
    </row>
    <row r="1282" spans="2:2" ht="15" hidden="1" x14ac:dyDescent="0.25">
      <c r="B1282"/>
    </row>
    <row r="1283" spans="2:2" ht="15" hidden="1" x14ac:dyDescent="0.25">
      <c r="B1283"/>
    </row>
    <row r="1284" spans="2:2" ht="15" hidden="1" x14ac:dyDescent="0.25">
      <c r="B1284"/>
    </row>
    <row r="1285" spans="2:2" ht="15" hidden="1" x14ac:dyDescent="0.25">
      <c r="B1285"/>
    </row>
    <row r="1286" spans="2:2" ht="15" hidden="1" x14ac:dyDescent="0.25">
      <c r="B1286"/>
    </row>
    <row r="1287" spans="2:2" ht="15" hidden="1" x14ac:dyDescent="0.25">
      <c r="B1287"/>
    </row>
    <row r="1288" spans="2:2" ht="15" hidden="1" x14ac:dyDescent="0.25">
      <c r="B1288"/>
    </row>
    <row r="1289" spans="2:2" ht="15" hidden="1" x14ac:dyDescent="0.25">
      <c r="B1289"/>
    </row>
    <row r="1290" spans="2:2" ht="15" hidden="1" x14ac:dyDescent="0.25">
      <c r="B1290"/>
    </row>
    <row r="1291" spans="2:2" ht="15" hidden="1" x14ac:dyDescent="0.25">
      <c r="B1291"/>
    </row>
    <row r="1292" spans="2:2" ht="15" hidden="1" x14ac:dyDescent="0.25">
      <c r="B1292"/>
    </row>
    <row r="1293" spans="2:2" ht="15" hidden="1" x14ac:dyDescent="0.25">
      <c r="B1293"/>
    </row>
    <row r="1294" spans="2:2" ht="15" hidden="1" x14ac:dyDescent="0.25">
      <c r="B1294"/>
    </row>
    <row r="1295" spans="2:2" ht="15" hidden="1" x14ac:dyDescent="0.25">
      <c r="B1295"/>
    </row>
    <row r="1296" spans="2:2" ht="15" hidden="1" x14ac:dyDescent="0.25">
      <c r="B1296"/>
    </row>
    <row r="1297" spans="2:2" ht="15" hidden="1" x14ac:dyDescent="0.25">
      <c r="B1297"/>
    </row>
    <row r="1298" spans="2:2" ht="15" hidden="1" x14ac:dyDescent="0.25">
      <c r="B1298"/>
    </row>
    <row r="1299" spans="2:2" ht="15" hidden="1" x14ac:dyDescent="0.25">
      <c r="B1299"/>
    </row>
    <row r="1300" spans="2:2" ht="15" hidden="1" x14ac:dyDescent="0.25">
      <c r="B1300"/>
    </row>
    <row r="1301" spans="2:2" ht="15" hidden="1" x14ac:dyDescent="0.25">
      <c r="B1301"/>
    </row>
    <row r="1302" spans="2:2" ht="15" hidden="1" x14ac:dyDescent="0.25">
      <c r="B1302"/>
    </row>
    <row r="1303" spans="2:2" ht="15" hidden="1" x14ac:dyDescent="0.25">
      <c r="B1303"/>
    </row>
    <row r="1304" spans="2:2" ht="15" hidden="1" x14ac:dyDescent="0.25">
      <c r="B1304"/>
    </row>
    <row r="1305" spans="2:2" ht="15" hidden="1" x14ac:dyDescent="0.25">
      <c r="B1305"/>
    </row>
    <row r="1306" spans="2:2" ht="15" hidden="1" x14ac:dyDescent="0.25">
      <c r="B1306"/>
    </row>
    <row r="1307" spans="2:2" ht="15" hidden="1" x14ac:dyDescent="0.25">
      <c r="B1307"/>
    </row>
    <row r="1308" spans="2:2" ht="15" hidden="1" x14ac:dyDescent="0.25">
      <c r="B1308"/>
    </row>
    <row r="1309" spans="2:2" ht="15" hidden="1" x14ac:dyDescent="0.25">
      <c r="B1309"/>
    </row>
    <row r="1310" spans="2:2" ht="15" hidden="1" x14ac:dyDescent="0.25">
      <c r="B1310"/>
    </row>
    <row r="1311" spans="2:2" ht="15" hidden="1" x14ac:dyDescent="0.25">
      <c r="B1311"/>
    </row>
    <row r="1312" spans="2:2" ht="15" hidden="1" x14ac:dyDescent="0.25">
      <c r="B1312"/>
    </row>
    <row r="1313" spans="2:2" ht="15" hidden="1" x14ac:dyDescent="0.25">
      <c r="B1313"/>
    </row>
    <row r="1314" spans="2:2" ht="15" hidden="1" x14ac:dyDescent="0.25">
      <c r="B1314"/>
    </row>
    <row r="1315" spans="2:2" ht="15" hidden="1" x14ac:dyDescent="0.25">
      <c r="B1315"/>
    </row>
    <row r="1316" spans="2:2" ht="15" hidden="1" x14ac:dyDescent="0.25">
      <c r="B1316"/>
    </row>
    <row r="1317" spans="2:2" ht="15" hidden="1" x14ac:dyDescent="0.25">
      <c r="B1317"/>
    </row>
    <row r="1318" spans="2:2" ht="15" hidden="1" x14ac:dyDescent="0.25">
      <c r="B1318"/>
    </row>
    <row r="1319" spans="2:2" ht="15" hidden="1" x14ac:dyDescent="0.25">
      <c r="B1319"/>
    </row>
    <row r="1320" spans="2:2" ht="15" hidden="1" x14ac:dyDescent="0.25">
      <c r="B1320"/>
    </row>
    <row r="1321" spans="2:2" ht="15" hidden="1" x14ac:dyDescent="0.25">
      <c r="B1321"/>
    </row>
    <row r="1322" spans="2:2" ht="15" hidden="1" x14ac:dyDescent="0.25">
      <c r="B1322"/>
    </row>
    <row r="1323" spans="2:2" ht="15" hidden="1" x14ac:dyDescent="0.25">
      <c r="B1323"/>
    </row>
    <row r="1324" spans="2:2" ht="15" hidden="1" x14ac:dyDescent="0.25">
      <c r="B1324"/>
    </row>
    <row r="1325" spans="2:2" ht="15" hidden="1" x14ac:dyDescent="0.25">
      <c r="B1325"/>
    </row>
    <row r="1326" spans="2:2" ht="15" hidden="1" x14ac:dyDescent="0.25">
      <c r="B1326"/>
    </row>
    <row r="1327" spans="2:2" ht="15" hidden="1" x14ac:dyDescent="0.25">
      <c r="B1327"/>
    </row>
    <row r="1328" spans="2:2" ht="15" hidden="1" x14ac:dyDescent="0.25">
      <c r="B1328"/>
    </row>
    <row r="1329" spans="2:2" ht="15" hidden="1" x14ac:dyDescent="0.25">
      <c r="B1329"/>
    </row>
    <row r="1330" spans="2:2" ht="15" hidden="1" x14ac:dyDescent="0.25">
      <c r="B1330"/>
    </row>
    <row r="1331" spans="2:2" ht="15" hidden="1" x14ac:dyDescent="0.25">
      <c r="B1331"/>
    </row>
    <row r="1332" spans="2:2" ht="15" hidden="1" x14ac:dyDescent="0.25">
      <c r="B1332"/>
    </row>
    <row r="1333" spans="2:2" ht="15" hidden="1" x14ac:dyDescent="0.25">
      <c r="B1333"/>
    </row>
    <row r="1334" spans="2:2" ht="15" hidden="1" x14ac:dyDescent="0.25">
      <c r="B1334"/>
    </row>
    <row r="1335" spans="2:2" ht="15" hidden="1" x14ac:dyDescent="0.25">
      <c r="B1335"/>
    </row>
    <row r="1336" spans="2:2" ht="15" hidden="1" x14ac:dyDescent="0.25">
      <c r="B1336"/>
    </row>
    <row r="1337" spans="2:2" ht="15" hidden="1" x14ac:dyDescent="0.25">
      <c r="B1337"/>
    </row>
    <row r="1338" spans="2:2" ht="15" hidden="1" x14ac:dyDescent="0.25">
      <c r="B1338"/>
    </row>
    <row r="1339" spans="2:2" ht="15" hidden="1" x14ac:dyDescent="0.25">
      <c r="B1339"/>
    </row>
    <row r="1340" spans="2:2" ht="15" hidden="1" x14ac:dyDescent="0.25">
      <c r="B1340"/>
    </row>
    <row r="1341" spans="2:2" ht="15" hidden="1" x14ac:dyDescent="0.25">
      <c r="B1341"/>
    </row>
    <row r="1342" spans="2:2" ht="15" hidden="1" x14ac:dyDescent="0.25">
      <c r="B1342"/>
    </row>
    <row r="1343" spans="2:2" ht="15" hidden="1" x14ac:dyDescent="0.25">
      <c r="B1343"/>
    </row>
    <row r="1344" spans="2:2" ht="15" hidden="1" x14ac:dyDescent="0.25">
      <c r="B1344"/>
    </row>
    <row r="1345" spans="2:2" ht="15" hidden="1" x14ac:dyDescent="0.25">
      <c r="B1345"/>
    </row>
    <row r="1346" spans="2:2" ht="15" hidden="1" x14ac:dyDescent="0.25">
      <c r="B1346"/>
    </row>
    <row r="1347" spans="2:2" ht="15" hidden="1" x14ac:dyDescent="0.25">
      <c r="B1347"/>
    </row>
    <row r="1348" spans="2:2" ht="15" hidden="1" x14ac:dyDescent="0.25">
      <c r="B1348"/>
    </row>
    <row r="1349" spans="2:2" ht="15" hidden="1" x14ac:dyDescent="0.25">
      <c r="B1349"/>
    </row>
    <row r="1350" spans="2:2" ht="15" hidden="1" x14ac:dyDescent="0.25">
      <c r="B1350"/>
    </row>
    <row r="1351" spans="2:2" ht="15" hidden="1" x14ac:dyDescent="0.25">
      <c r="B1351"/>
    </row>
    <row r="1352" spans="2:2" ht="15" hidden="1" x14ac:dyDescent="0.25">
      <c r="B1352"/>
    </row>
    <row r="1353" spans="2:2" ht="15" hidden="1" x14ac:dyDescent="0.25">
      <c r="B1353"/>
    </row>
    <row r="1354" spans="2:2" ht="15" hidden="1" x14ac:dyDescent="0.25">
      <c r="B1354"/>
    </row>
    <row r="1355" spans="2:2" ht="15" hidden="1" x14ac:dyDescent="0.25">
      <c r="B1355"/>
    </row>
    <row r="1356" spans="2:2" ht="15" hidden="1" x14ac:dyDescent="0.25">
      <c r="B1356"/>
    </row>
    <row r="1357" spans="2:2" ht="15" hidden="1" x14ac:dyDescent="0.25">
      <c r="B1357"/>
    </row>
    <row r="1358" spans="2:2" ht="15" hidden="1" x14ac:dyDescent="0.25">
      <c r="B1358"/>
    </row>
    <row r="1359" spans="2:2" ht="15" hidden="1" x14ac:dyDescent="0.25">
      <c r="B1359"/>
    </row>
    <row r="1360" spans="2:2" ht="15" hidden="1" x14ac:dyDescent="0.25">
      <c r="B1360"/>
    </row>
    <row r="1361" spans="2:2" ht="15" hidden="1" x14ac:dyDescent="0.25">
      <c r="B1361"/>
    </row>
    <row r="1362" spans="2:2" ht="15" hidden="1" x14ac:dyDescent="0.25">
      <c r="B1362"/>
    </row>
    <row r="1363" spans="2:2" ht="15" hidden="1" x14ac:dyDescent="0.25">
      <c r="B1363"/>
    </row>
    <row r="1364" spans="2:2" ht="15" hidden="1" x14ac:dyDescent="0.25">
      <c r="B1364"/>
    </row>
    <row r="1365" spans="2:2" ht="15" hidden="1" x14ac:dyDescent="0.25">
      <c r="B1365"/>
    </row>
    <row r="1366" spans="2:2" ht="15" hidden="1" x14ac:dyDescent="0.25">
      <c r="B1366"/>
    </row>
    <row r="1367" spans="2:2" ht="15" hidden="1" x14ac:dyDescent="0.25">
      <c r="B1367"/>
    </row>
    <row r="1368" spans="2:2" ht="15" hidden="1" x14ac:dyDescent="0.25">
      <c r="B1368"/>
    </row>
    <row r="1369" spans="2:2" ht="15" hidden="1" x14ac:dyDescent="0.25">
      <c r="B1369"/>
    </row>
    <row r="1370" spans="2:2" ht="15" hidden="1" x14ac:dyDescent="0.25">
      <c r="B1370"/>
    </row>
    <row r="1371" spans="2:2" ht="15" hidden="1" x14ac:dyDescent="0.25">
      <c r="B1371"/>
    </row>
    <row r="1372" spans="2:2" ht="15" hidden="1" x14ac:dyDescent="0.25">
      <c r="B1372"/>
    </row>
    <row r="1373" spans="2:2" ht="15" hidden="1" x14ac:dyDescent="0.25">
      <c r="B1373"/>
    </row>
    <row r="1374" spans="2:2" ht="15" hidden="1" x14ac:dyDescent="0.25">
      <c r="B1374"/>
    </row>
    <row r="1375" spans="2:2" ht="15" hidden="1" x14ac:dyDescent="0.25">
      <c r="B1375"/>
    </row>
    <row r="1376" spans="2:2" ht="15" hidden="1" x14ac:dyDescent="0.25">
      <c r="B1376"/>
    </row>
    <row r="1377" spans="2:2" ht="15" hidden="1" x14ac:dyDescent="0.25">
      <c r="B1377"/>
    </row>
    <row r="1378" spans="2:2" ht="15" hidden="1" x14ac:dyDescent="0.25">
      <c r="B1378"/>
    </row>
    <row r="1379" spans="2:2" ht="15" hidden="1" x14ac:dyDescent="0.25">
      <c r="B1379"/>
    </row>
    <row r="1380" spans="2:2" ht="15" hidden="1" x14ac:dyDescent="0.25">
      <c r="B1380"/>
    </row>
    <row r="1381" spans="2:2" ht="15" hidden="1" x14ac:dyDescent="0.25">
      <c r="B1381"/>
    </row>
    <row r="1382" spans="2:2" ht="15" hidden="1" x14ac:dyDescent="0.25">
      <c r="B1382"/>
    </row>
    <row r="1383" spans="2:2" ht="15" hidden="1" x14ac:dyDescent="0.25">
      <c r="B1383"/>
    </row>
    <row r="1384" spans="2:2" ht="15" hidden="1" x14ac:dyDescent="0.25">
      <c r="B1384"/>
    </row>
    <row r="1385" spans="2:2" ht="15" hidden="1" x14ac:dyDescent="0.25">
      <c r="B1385"/>
    </row>
    <row r="1386" spans="2:2" ht="15" hidden="1" x14ac:dyDescent="0.25">
      <c r="B1386"/>
    </row>
    <row r="1387" spans="2:2" ht="15" hidden="1" x14ac:dyDescent="0.25">
      <c r="B1387"/>
    </row>
    <row r="1388" spans="2:2" ht="15" hidden="1" x14ac:dyDescent="0.25">
      <c r="B1388"/>
    </row>
    <row r="1389" spans="2:2" ht="15" hidden="1" x14ac:dyDescent="0.25">
      <c r="B1389"/>
    </row>
    <row r="1390" spans="2:2" ht="15" hidden="1" x14ac:dyDescent="0.25">
      <c r="B1390"/>
    </row>
    <row r="1391" spans="2:2" ht="15" hidden="1" x14ac:dyDescent="0.25">
      <c r="B1391"/>
    </row>
    <row r="1392" spans="2:2" ht="15" hidden="1" x14ac:dyDescent="0.25">
      <c r="B1392"/>
    </row>
    <row r="1393" spans="2:2" ht="15" hidden="1" x14ac:dyDescent="0.25">
      <c r="B1393"/>
    </row>
    <row r="1394" spans="2:2" ht="15" hidden="1" x14ac:dyDescent="0.25">
      <c r="B1394"/>
    </row>
    <row r="1395" spans="2:2" ht="15" hidden="1" x14ac:dyDescent="0.25">
      <c r="B1395"/>
    </row>
    <row r="1396" spans="2:2" ht="15" hidden="1" x14ac:dyDescent="0.25">
      <c r="B1396"/>
    </row>
    <row r="1397" spans="2:2" ht="15" hidden="1" x14ac:dyDescent="0.25">
      <c r="B1397"/>
    </row>
    <row r="1398" spans="2:2" ht="15" hidden="1" x14ac:dyDescent="0.25">
      <c r="B1398"/>
    </row>
    <row r="1399" spans="2:2" ht="15" hidden="1" x14ac:dyDescent="0.25">
      <c r="B1399"/>
    </row>
    <row r="1400" spans="2:2" ht="15" hidden="1" x14ac:dyDescent="0.25">
      <c r="B1400"/>
    </row>
    <row r="1401" spans="2:2" ht="15" hidden="1" x14ac:dyDescent="0.25">
      <c r="B1401"/>
    </row>
    <row r="1402" spans="2:2" ht="15" hidden="1" x14ac:dyDescent="0.25">
      <c r="B1402"/>
    </row>
    <row r="1403" spans="2:2" ht="15" hidden="1" x14ac:dyDescent="0.25">
      <c r="B1403"/>
    </row>
    <row r="1404" spans="2:2" ht="15" hidden="1" x14ac:dyDescent="0.25">
      <c r="B1404"/>
    </row>
    <row r="1405" spans="2:2" ht="15" hidden="1" x14ac:dyDescent="0.25">
      <c r="B1405"/>
    </row>
    <row r="1406" spans="2:2" ht="15" hidden="1" x14ac:dyDescent="0.25">
      <c r="B1406"/>
    </row>
    <row r="1407" spans="2:2" ht="15" hidden="1" x14ac:dyDescent="0.25">
      <c r="B1407"/>
    </row>
    <row r="1408" spans="2:2" ht="15" hidden="1" x14ac:dyDescent="0.25">
      <c r="B1408"/>
    </row>
    <row r="1409" spans="2:2" ht="15" hidden="1" x14ac:dyDescent="0.25">
      <c r="B1409"/>
    </row>
    <row r="1410" spans="2:2" ht="15" hidden="1" x14ac:dyDescent="0.25">
      <c r="B1410"/>
    </row>
    <row r="1411" spans="2:2" ht="15" hidden="1" x14ac:dyDescent="0.25">
      <c r="B1411"/>
    </row>
    <row r="1412" spans="2:2" ht="15" hidden="1" x14ac:dyDescent="0.25">
      <c r="B1412"/>
    </row>
    <row r="1413" spans="2:2" ht="15" hidden="1" x14ac:dyDescent="0.25">
      <c r="B1413"/>
    </row>
    <row r="1414" spans="2:2" ht="15" hidden="1" x14ac:dyDescent="0.25">
      <c r="B1414"/>
    </row>
    <row r="1415" spans="2:2" ht="15" hidden="1" x14ac:dyDescent="0.25">
      <c r="B1415"/>
    </row>
    <row r="1416" spans="2:2" ht="15" hidden="1" x14ac:dyDescent="0.25">
      <c r="B1416"/>
    </row>
    <row r="1417" spans="2:2" ht="15" hidden="1" x14ac:dyDescent="0.25">
      <c r="B1417"/>
    </row>
    <row r="1418" spans="2:2" ht="15" hidden="1" x14ac:dyDescent="0.25">
      <c r="B1418"/>
    </row>
    <row r="1419" spans="2:2" ht="15" hidden="1" x14ac:dyDescent="0.25">
      <c r="B1419"/>
    </row>
    <row r="1420" spans="2:2" ht="15" hidden="1" x14ac:dyDescent="0.25">
      <c r="B1420"/>
    </row>
    <row r="1421" spans="2:2" ht="15" hidden="1" x14ac:dyDescent="0.25">
      <c r="B1421"/>
    </row>
    <row r="1422" spans="2:2" ht="15" hidden="1" x14ac:dyDescent="0.25">
      <c r="B1422"/>
    </row>
    <row r="1423" spans="2:2" ht="15" hidden="1" x14ac:dyDescent="0.25">
      <c r="B1423"/>
    </row>
    <row r="1424" spans="2:2" ht="15" hidden="1" x14ac:dyDescent="0.25">
      <c r="B1424"/>
    </row>
    <row r="1425" spans="2:2" ht="15" hidden="1" x14ac:dyDescent="0.25">
      <c r="B1425"/>
    </row>
    <row r="1426" spans="2:2" ht="15" hidden="1" x14ac:dyDescent="0.25">
      <c r="B1426"/>
    </row>
    <row r="1427" spans="2:2" ht="15" hidden="1" x14ac:dyDescent="0.25">
      <c r="B1427"/>
    </row>
    <row r="1428" spans="2:2" ht="15" hidden="1" x14ac:dyDescent="0.25">
      <c r="B1428"/>
    </row>
    <row r="1429" spans="2:2" ht="15" hidden="1" x14ac:dyDescent="0.25">
      <c r="B1429"/>
    </row>
    <row r="1430" spans="2:2" ht="15" hidden="1" x14ac:dyDescent="0.25">
      <c r="B1430"/>
    </row>
    <row r="1431" spans="2:2" ht="15" hidden="1" x14ac:dyDescent="0.25">
      <c r="B1431"/>
    </row>
    <row r="1432" spans="2:2" ht="15" hidden="1" x14ac:dyDescent="0.25">
      <c r="B1432"/>
    </row>
    <row r="1433" spans="2:2" ht="15" hidden="1" x14ac:dyDescent="0.25">
      <c r="B1433"/>
    </row>
    <row r="1434" spans="2:2" ht="15" hidden="1" x14ac:dyDescent="0.25">
      <c r="B1434"/>
    </row>
    <row r="1435" spans="2:2" ht="15" hidden="1" x14ac:dyDescent="0.25">
      <c r="B1435"/>
    </row>
    <row r="1436" spans="2:2" ht="15" hidden="1" x14ac:dyDescent="0.25">
      <c r="B1436"/>
    </row>
    <row r="1437" spans="2:2" ht="15" hidden="1" x14ac:dyDescent="0.25">
      <c r="B1437"/>
    </row>
    <row r="1438" spans="2:2" ht="15" hidden="1" x14ac:dyDescent="0.25">
      <c r="B1438"/>
    </row>
    <row r="1439" spans="2:2" ht="15" hidden="1" x14ac:dyDescent="0.25">
      <c r="B1439"/>
    </row>
    <row r="1440" spans="2:2" ht="15" hidden="1" x14ac:dyDescent="0.25">
      <c r="B1440"/>
    </row>
    <row r="1441" spans="2:2" ht="15" hidden="1" x14ac:dyDescent="0.25">
      <c r="B1441"/>
    </row>
    <row r="1442" spans="2:2" ht="15" hidden="1" x14ac:dyDescent="0.25">
      <c r="B1442"/>
    </row>
    <row r="1443" spans="2:2" ht="15" hidden="1" x14ac:dyDescent="0.25">
      <c r="B1443"/>
    </row>
    <row r="1444" spans="2:2" ht="15" hidden="1" x14ac:dyDescent="0.25">
      <c r="B1444"/>
    </row>
    <row r="1445" spans="2:2" ht="15" hidden="1" x14ac:dyDescent="0.25">
      <c r="B1445"/>
    </row>
    <row r="1446" spans="2:2" ht="15" hidden="1" x14ac:dyDescent="0.25">
      <c r="B1446"/>
    </row>
    <row r="1447" spans="2:2" ht="15" hidden="1" x14ac:dyDescent="0.25">
      <c r="B1447"/>
    </row>
    <row r="1448" spans="2:2" ht="15" hidden="1" x14ac:dyDescent="0.25">
      <c r="B1448"/>
    </row>
    <row r="1449" spans="2:2" ht="15" hidden="1" x14ac:dyDescent="0.25">
      <c r="B1449"/>
    </row>
    <row r="1450" spans="2:2" ht="15" hidden="1" x14ac:dyDescent="0.25">
      <c r="B1450"/>
    </row>
    <row r="1451" spans="2:2" ht="15" hidden="1" x14ac:dyDescent="0.25">
      <c r="B1451"/>
    </row>
    <row r="1452" spans="2:2" ht="15" hidden="1" x14ac:dyDescent="0.25">
      <c r="B1452"/>
    </row>
    <row r="1453" spans="2:2" ht="15" hidden="1" x14ac:dyDescent="0.25">
      <c r="B1453"/>
    </row>
    <row r="1454" spans="2:2" ht="15" hidden="1" x14ac:dyDescent="0.25">
      <c r="B1454"/>
    </row>
    <row r="1455" spans="2:2" ht="15" hidden="1" x14ac:dyDescent="0.25">
      <c r="B1455"/>
    </row>
    <row r="1456" spans="2:2" ht="15" hidden="1" x14ac:dyDescent="0.25">
      <c r="B1456"/>
    </row>
    <row r="1457" spans="2:2" ht="15" hidden="1" x14ac:dyDescent="0.25">
      <c r="B1457"/>
    </row>
    <row r="1458" spans="2:2" ht="15" hidden="1" x14ac:dyDescent="0.25">
      <c r="B1458"/>
    </row>
    <row r="1459" spans="2:2" ht="15" hidden="1" x14ac:dyDescent="0.25">
      <c r="B1459"/>
    </row>
    <row r="1460" spans="2:2" ht="15" hidden="1" x14ac:dyDescent="0.25">
      <c r="B1460"/>
    </row>
    <row r="1461" spans="2:2" ht="15" hidden="1" x14ac:dyDescent="0.25">
      <c r="B1461"/>
    </row>
    <row r="1462" spans="2:2" ht="15" hidden="1" x14ac:dyDescent="0.25">
      <c r="B1462"/>
    </row>
    <row r="1463" spans="2:2" ht="15" hidden="1" x14ac:dyDescent="0.25">
      <c r="B1463"/>
    </row>
    <row r="1464" spans="2:2" ht="15" hidden="1" x14ac:dyDescent="0.25">
      <c r="B1464"/>
    </row>
    <row r="1465" spans="2:2" ht="15" hidden="1" x14ac:dyDescent="0.25">
      <c r="B1465"/>
    </row>
    <row r="1466" spans="2:2" ht="15" hidden="1" x14ac:dyDescent="0.25">
      <c r="B1466"/>
    </row>
    <row r="1467" spans="2:2" ht="15" hidden="1" x14ac:dyDescent="0.25">
      <c r="B1467"/>
    </row>
    <row r="1468" spans="2:2" ht="15" hidden="1" x14ac:dyDescent="0.25">
      <c r="B1468"/>
    </row>
    <row r="1469" spans="2:2" ht="15" hidden="1" x14ac:dyDescent="0.25">
      <c r="B1469"/>
    </row>
    <row r="1470" spans="2:2" ht="15" hidden="1" x14ac:dyDescent="0.25">
      <c r="B1470"/>
    </row>
    <row r="1471" spans="2:2" ht="15" hidden="1" x14ac:dyDescent="0.25">
      <c r="B1471"/>
    </row>
    <row r="1472" spans="2:2" ht="15" hidden="1" x14ac:dyDescent="0.25">
      <c r="B1472"/>
    </row>
    <row r="1473" spans="2:2" ht="15" hidden="1" x14ac:dyDescent="0.25">
      <c r="B1473"/>
    </row>
    <row r="1474" spans="2:2" ht="15" hidden="1" x14ac:dyDescent="0.25">
      <c r="B1474"/>
    </row>
    <row r="1475" spans="2:2" ht="15" hidden="1" x14ac:dyDescent="0.25">
      <c r="B1475"/>
    </row>
    <row r="1476" spans="2:2" ht="15" hidden="1" x14ac:dyDescent="0.25">
      <c r="B1476"/>
    </row>
    <row r="1477" spans="2:2" ht="15" hidden="1" x14ac:dyDescent="0.25">
      <c r="B1477"/>
    </row>
    <row r="1478" spans="2:2" ht="15" hidden="1" x14ac:dyDescent="0.25">
      <c r="B1478"/>
    </row>
    <row r="1479" spans="2:2" ht="15" hidden="1" x14ac:dyDescent="0.25">
      <c r="B1479"/>
    </row>
    <row r="1480" spans="2:2" ht="15" hidden="1" x14ac:dyDescent="0.25">
      <c r="B1480"/>
    </row>
    <row r="1481" spans="2:2" ht="15" hidden="1" x14ac:dyDescent="0.25">
      <c r="B1481"/>
    </row>
    <row r="1482" spans="2:2" ht="15" hidden="1" x14ac:dyDescent="0.25">
      <c r="B1482"/>
    </row>
    <row r="1483" spans="2:2" ht="15" hidden="1" x14ac:dyDescent="0.25">
      <c r="B1483"/>
    </row>
    <row r="1484" spans="2:2" ht="15" hidden="1" x14ac:dyDescent="0.25">
      <c r="B1484"/>
    </row>
    <row r="1485" spans="2:2" ht="15" hidden="1" x14ac:dyDescent="0.25">
      <c r="B1485"/>
    </row>
    <row r="1486" spans="2:2" ht="15" hidden="1" x14ac:dyDescent="0.25">
      <c r="B1486"/>
    </row>
    <row r="1487" spans="2:2" ht="15" hidden="1" x14ac:dyDescent="0.25">
      <c r="B1487"/>
    </row>
    <row r="1488" spans="2:2" ht="15" hidden="1" x14ac:dyDescent="0.25">
      <c r="B1488"/>
    </row>
    <row r="1489" spans="2:2" ht="15" hidden="1" x14ac:dyDescent="0.25">
      <c r="B1489"/>
    </row>
    <row r="1490" spans="2:2" ht="15" hidden="1" x14ac:dyDescent="0.25">
      <c r="B1490"/>
    </row>
    <row r="1491" spans="2:2" ht="15" hidden="1" x14ac:dyDescent="0.25">
      <c r="B1491"/>
    </row>
    <row r="1492" spans="2:2" ht="15" hidden="1" x14ac:dyDescent="0.25">
      <c r="B1492"/>
    </row>
    <row r="1493" spans="2:2" ht="15" hidden="1" x14ac:dyDescent="0.25">
      <c r="B1493"/>
    </row>
    <row r="1494" spans="2:2" ht="15" hidden="1" x14ac:dyDescent="0.25">
      <c r="B1494"/>
    </row>
    <row r="1495" spans="2:2" ht="15" hidden="1" x14ac:dyDescent="0.25">
      <c r="B1495"/>
    </row>
    <row r="1496" spans="2:2" ht="15" hidden="1" x14ac:dyDescent="0.25">
      <c r="B1496"/>
    </row>
    <row r="1497" spans="2:2" ht="15" hidden="1" x14ac:dyDescent="0.25">
      <c r="B1497"/>
    </row>
    <row r="1498" spans="2:2" ht="15" hidden="1" x14ac:dyDescent="0.25">
      <c r="B1498"/>
    </row>
    <row r="1499" spans="2:2" ht="15" hidden="1" x14ac:dyDescent="0.25">
      <c r="B1499"/>
    </row>
    <row r="1500" spans="2:2" ht="15" hidden="1" x14ac:dyDescent="0.25">
      <c r="B1500"/>
    </row>
    <row r="1501" spans="2:2" ht="15" hidden="1" x14ac:dyDescent="0.25">
      <c r="B1501"/>
    </row>
    <row r="1502" spans="2:2" ht="15" hidden="1" x14ac:dyDescent="0.25">
      <c r="B1502"/>
    </row>
    <row r="1503" spans="2:2" ht="15" hidden="1" x14ac:dyDescent="0.25">
      <c r="B1503"/>
    </row>
    <row r="1504" spans="2:2" ht="15" hidden="1" x14ac:dyDescent="0.25">
      <c r="B1504"/>
    </row>
    <row r="1505" spans="2:2" ht="15" hidden="1" x14ac:dyDescent="0.25">
      <c r="B1505"/>
    </row>
    <row r="1506" spans="2:2" ht="15" hidden="1" x14ac:dyDescent="0.25">
      <c r="B1506"/>
    </row>
    <row r="1507" spans="2:2" ht="15" hidden="1" x14ac:dyDescent="0.25">
      <c r="B1507"/>
    </row>
    <row r="1508" spans="2:2" ht="15" hidden="1" x14ac:dyDescent="0.25">
      <c r="B1508"/>
    </row>
    <row r="1509" spans="2:2" ht="15" hidden="1" x14ac:dyDescent="0.25">
      <c r="B1509"/>
    </row>
    <row r="1510" spans="2:2" ht="15" hidden="1" x14ac:dyDescent="0.25">
      <c r="B1510"/>
    </row>
    <row r="1511" spans="2:2" ht="15" hidden="1" x14ac:dyDescent="0.25">
      <c r="B1511"/>
    </row>
    <row r="1512" spans="2:2" ht="15" hidden="1" x14ac:dyDescent="0.25">
      <c r="B1512"/>
    </row>
    <row r="1513" spans="2:2" ht="15" hidden="1" x14ac:dyDescent="0.25">
      <c r="B1513"/>
    </row>
    <row r="1514" spans="2:2" ht="15" hidden="1" x14ac:dyDescent="0.25">
      <c r="B1514"/>
    </row>
    <row r="1515" spans="2:2" ht="15" hidden="1" x14ac:dyDescent="0.25">
      <c r="B1515"/>
    </row>
    <row r="1516" spans="2:2" ht="15" hidden="1" x14ac:dyDescent="0.25">
      <c r="B1516"/>
    </row>
    <row r="1517" spans="2:2" ht="15" hidden="1" x14ac:dyDescent="0.25">
      <c r="B1517"/>
    </row>
    <row r="1518" spans="2:2" ht="15" hidden="1" x14ac:dyDescent="0.25">
      <c r="B1518"/>
    </row>
    <row r="1519" spans="2:2" ht="15" hidden="1" x14ac:dyDescent="0.25">
      <c r="B1519"/>
    </row>
    <row r="1520" spans="2:2" ht="15" hidden="1" x14ac:dyDescent="0.25">
      <c r="B1520"/>
    </row>
    <row r="1521" spans="2:2" ht="15" hidden="1" x14ac:dyDescent="0.25">
      <c r="B1521"/>
    </row>
    <row r="1522" spans="2:2" ht="15" hidden="1" x14ac:dyDescent="0.25">
      <c r="B1522"/>
    </row>
    <row r="1523" spans="2:2" ht="15" hidden="1" x14ac:dyDescent="0.25">
      <c r="B1523"/>
    </row>
    <row r="1524" spans="2:2" ht="15" hidden="1" x14ac:dyDescent="0.25">
      <c r="B1524"/>
    </row>
    <row r="1525" spans="2:2" ht="15" hidden="1" x14ac:dyDescent="0.25">
      <c r="B1525"/>
    </row>
    <row r="1526" spans="2:2" ht="15" hidden="1" x14ac:dyDescent="0.25">
      <c r="B1526"/>
    </row>
    <row r="1527" spans="2:2" ht="15" hidden="1" x14ac:dyDescent="0.25">
      <c r="B1527"/>
    </row>
    <row r="1528" spans="2:2" ht="15" hidden="1" x14ac:dyDescent="0.25">
      <c r="B1528"/>
    </row>
    <row r="1529" spans="2:2" ht="15" hidden="1" x14ac:dyDescent="0.25">
      <c r="B1529"/>
    </row>
    <row r="1530" spans="2:2" ht="15" hidden="1" x14ac:dyDescent="0.25">
      <c r="B1530"/>
    </row>
    <row r="1531" spans="2:2" ht="15" hidden="1" x14ac:dyDescent="0.25">
      <c r="B1531"/>
    </row>
    <row r="1532" spans="2:2" ht="15" hidden="1" x14ac:dyDescent="0.25">
      <c r="B1532"/>
    </row>
    <row r="1533" spans="2:2" ht="15" hidden="1" x14ac:dyDescent="0.25">
      <c r="B1533"/>
    </row>
    <row r="1534" spans="2:2" ht="15" hidden="1" x14ac:dyDescent="0.25">
      <c r="B1534"/>
    </row>
    <row r="1535" spans="2:2" ht="15" hidden="1" x14ac:dyDescent="0.25">
      <c r="B1535"/>
    </row>
    <row r="1536" spans="2:2" ht="15" hidden="1" x14ac:dyDescent="0.25">
      <c r="B1536"/>
    </row>
    <row r="1537" spans="2:2" ht="15" hidden="1" x14ac:dyDescent="0.25">
      <c r="B1537"/>
    </row>
    <row r="1538" spans="2:2" ht="15" hidden="1" x14ac:dyDescent="0.25">
      <c r="B1538"/>
    </row>
    <row r="1539" spans="2:2" ht="15" hidden="1" x14ac:dyDescent="0.25">
      <c r="B1539"/>
    </row>
    <row r="1540" spans="2:2" ht="15" hidden="1" x14ac:dyDescent="0.25">
      <c r="B1540"/>
    </row>
    <row r="1541" spans="2:2" ht="15" hidden="1" x14ac:dyDescent="0.25">
      <c r="B1541"/>
    </row>
    <row r="1542" spans="2:2" ht="15" hidden="1" x14ac:dyDescent="0.25">
      <c r="B1542"/>
    </row>
    <row r="1543" spans="2:2" ht="15" hidden="1" x14ac:dyDescent="0.25">
      <c r="B1543"/>
    </row>
    <row r="1544" spans="2:2" ht="15" hidden="1" x14ac:dyDescent="0.25">
      <c r="B1544"/>
    </row>
    <row r="1545" spans="2:2" ht="15" hidden="1" x14ac:dyDescent="0.25">
      <c r="B1545"/>
    </row>
    <row r="1546" spans="2:2" ht="15" hidden="1" x14ac:dyDescent="0.25">
      <c r="B1546"/>
    </row>
    <row r="1547" spans="2:2" ht="15" hidden="1" x14ac:dyDescent="0.25">
      <c r="B1547"/>
    </row>
    <row r="1548" spans="2:2" ht="15" hidden="1" x14ac:dyDescent="0.25">
      <c r="B1548"/>
    </row>
    <row r="1549" spans="2:2" ht="15" hidden="1" x14ac:dyDescent="0.25">
      <c r="B1549"/>
    </row>
    <row r="1550" spans="2:2" ht="15" hidden="1" x14ac:dyDescent="0.25">
      <c r="B1550"/>
    </row>
    <row r="1551" spans="2:2" ht="15" hidden="1" x14ac:dyDescent="0.25">
      <c r="B1551"/>
    </row>
    <row r="1552" spans="2:2" ht="15" hidden="1" x14ac:dyDescent="0.25">
      <c r="B1552"/>
    </row>
    <row r="1553" spans="2:2" ht="15" hidden="1" x14ac:dyDescent="0.25">
      <c r="B1553"/>
    </row>
    <row r="1554" spans="2:2" ht="15" hidden="1" x14ac:dyDescent="0.25">
      <c r="B1554"/>
    </row>
    <row r="1555" spans="2:2" ht="15" hidden="1" x14ac:dyDescent="0.25">
      <c r="B1555"/>
    </row>
    <row r="1556" spans="2:2" ht="15" hidden="1" x14ac:dyDescent="0.25">
      <c r="B1556"/>
    </row>
    <row r="1557" spans="2:2" ht="15" hidden="1" x14ac:dyDescent="0.25">
      <c r="B1557"/>
    </row>
    <row r="1558" spans="2:2" ht="15" hidden="1" x14ac:dyDescent="0.25">
      <c r="B1558"/>
    </row>
    <row r="1559" spans="2:2" ht="15" hidden="1" x14ac:dyDescent="0.25">
      <c r="B1559"/>
    </row>
    <row r="1560" spans="2:2" ht="15" hidden="1" x14ac:dyDescent="0.25">
      <c r="B1560"/>
    </row>
    <row r="1561" spans="2:2" ht="15" hidden="1" x14ac:dyDescent="0.25">
      <c r="B1561"/>
    </row>
    <row r="1562" spans="2:2" ht="15" hidden="1" x14ac:dyDescent="0.25">
      <c r="B1562"/>
    </row>
    <row r="1563" spans="2:2" ht="15" hidden="1" x14ac:dyDescent="0.25">
      <c r="B1563"/>
    </row>
    <row r="1564" spans="2:2" ht="15" hidden="1" x14ac:dyDescent="0.25">
      <c r="B1564"/>
    </row>
    <row r="1565" spans="2:2" ht="15" hidden="1" x14ac:dyDescent="0.25">
      <c r="B1565"/>
    </row>
    <row r="1566" spans="2:2" ht="15" hidden="1" x14ac:dyDescent="0.25">
      <c r="B1566"/>
    </row>
    <row r="1567" spans="2:2" ht="15" hidden="1" x14ac:dyDescent="0.25">
      <c r="B1567"/>
    </row>
    <row r="1568" spans="2:2" ht="15" hidden="1" x14ac:dyDescent="0.25">
      <c r="B1568"/>
    </row>
    <row r="1569" spans="2:2" ht="15" hidden="1" x14ac:dyDescent="0.25">
      <c r="B1569"/>
    </row>
    <row r="1570" spans="2:2" ht="15" hidden="1" x14ac:dyDescent="0.25">
      <c r="B1570"/>
    </row>
    <row r="1571" spans="2:2" ht="15" hidden="1" x14ac:dyDescent="0.25">
      <c r="B1571"/>
    </row>
    <row r="1572" spans="2:2" ht="15" hidden="1" x14ac:dyDescent="0.25">
      <c r="B1572"/>
    </row>
    <row r="1573" spans="2:2" ht="15" hidden="1" x14ac:dyDescent="0.25">
      <c r="B1573"/>
    </row>
    <row r="1574" spans="2:2" ht="15" hidden="1" x14ac:dyDescent="0.25">
      <c r="B1574"/>
    </row>
    <row r="1575" spans="2:2" ht="15" hidden="1" x14ac:dyDescent="0.25">
      <c r="B1575"/>
    </row>
    <row r="1576" spans="2:2" ht="15" hidden="1" x14ac:dyDescent="0.25">
      <c r="B1576"/>
    </row>
    <row r="1577" spans="2:2" ht="15" hidden="1" x14ac:dyDescent="0.25">
      <c r="B1577"/>
    </row>
    <row r="1578" spans="2:2" ht="15" hidden="1" x14ac:dyDescent="0.25">
      <c r="B1578"/>
    </row>
    <row r="1579" spans="2:2" ht="15" hidden="1" x14ac:dyDescent="0.25">
      <c r="B1579"/>
    </row>
    <row r="1580" spans="2:2" ht="15" hidden="1" x14ac:dyDescent="0.25">
      <c r="B1580"/>
    </row>
    <row r="1581" spans="2:2" ht="15" hidden="1" x14ac:dyDescent="0.25">
      <c r="B1581"/>
    </row>
    <row r="1582" spans="2:2" ht="15" hidden="1" x14ac:dyDescent="0.25">
      <c r="B1582"/>
    </row>
    <row r="1583" spans="2:2" ht="15" hidden="1" x14ac:dyDescent="0.25">
      <c r="B1583"/>
    </row>
    <row r="1584" spans="2:2" ht="15" hidden="1" x14ac:dyDescent="0.25">
      <c r="B1584"/>
    </row>
    <row r="1585" spans="2:2" ht="15" hidden="1" x14ac:dyDescent="0.25">
      <c r="B1585"/>
    </row>
    <row r="1586" spans="2:2" ht="15" hidden="1" x14ac:dyDescent="0.25">
      <c r="B1586"/>
    </row>
    <row r="1587" spans="2:2" ht="15" hidden="1" x14ac:dyDescent="0.25">
      <c r="B1587"/>
    </row>
    <row r="1588" spans="2:2" ht="15" hidden="1" x14ac:dyDescent="0.25">
      <c r="B1588"/>
    </row>
    <row r="1589" spans="2:2" ht="15" hidden="1" x14ac:dyDescent="0.25">
      <c r="B1589"/>
    </row>
    <row r="1590" spans="2:2" ht="15" hidden="1" x14ac:dyDescent="0.25">
      <c r="B1590"/>
    </row>
    <row r="1591" spans="2:2" ht="15" hidden="1" x14ac:dyDescent="0.25">
      <c r="B1591"/>
    </row>
    <row r="1592" spans="2:2" ht="15" hidden="1" x14ac:dyDescent="0.25">
      <c r="B1592"/>
    </row>
    <row r="1593" spans="2:2" ht="15" hidden="1" x14ac:dyDescent="0.25">
      <c r="B1593"/>
    </row>
    <row r="1594" spans="2:2" ht="15" hidden="1" x14ac:dyDescent="0.25">
      <c r="B1594"/>
    </row>
    <row r="1595" spans="2:2" ht="15" hidden="1" x14ac:dyDescent="0.25">
      <c r="B1595"/>
    </row>
    <row r="1596" spans="2:2" ht="15" hidden="1" x14ac:dyDescent="0.25">
      <c r="B1596"/>
    </row>
    <row r="1597" spans="2:2" ht="15" hidden="1" x14ac:dyDescent="0.25">
      <c r="B1597"/>
    </row>
    <row r="1598" spans="2:2" ht="15" hidden="1" x14ac:dyDescent="0.25">
      <c r="B1598"/>
    </row>
    <row r="1599" spans="2:2" ht="15" hidden="1" x14ac:dyDescent="0.25">
      <c r="B1599"/>
    </row>
    <row r="1600" spans="2:2" ht="15" hidden="1" x14ac:dyDescent="0.25">
      <c r="B1600"/>
    </row>
    <row r="1601" spans="2:2" ht="15" hidden="1" x14ac:dyDescent="0.25">
      <c r="B1601"/>
    </row>
    <row r="1602" spans="2:2" ht="15" hidden="1" x14ac:dyDescent="0.25">
      <c r="B1602"/>
    </row>
    <row r="1603" spans="2:2" ht="15" hidden="1" x14ac:dyDescent="0.25">
      <c r="B1603"/>
    </row>
    <row r="1604" spans="2:2" ht="15" hidden="1" x14ac:dyDescent="0.25">
      <c r="B1604"/>
    </row>
    <row r="1605" spans="2:2" ht="15" hidden="1" x14ac:dyDescent="0.25">
      <c r="B1605"/>
    </row>
    <row r="1606" spans="2:2" ht="15" hidden="1" x14ac:dyDescent="0.25">
      <c r="B1606"/>
    </row>
    <row r="1607" spans="2:2" ht="15" hidden="1" x14ac:dyDescent="0.25">
      <c r="B1607"/>
    </row>
    <row r="1608" spans="2:2" ht="15" hidden="1" x14ac:dyDescent="0.25">
      <c r="B1608"/>
    </row>
    <row r="1609" spans="2:2" ht="15" hidden="1" x14ac:dyDescent="0.25">
      <c r="B1609"/>
    </row>
    <row r="1610" spans="2:2" ht="15" hidden="1" x14ac:dyDescent="0.25">
      <c r="B1610"/>
    </row>
    <row r="1611" spans="2:2" ht="15" hidden="1" x14ac:dyDescent="0.25">
      <c r="B1611"/>
    </row>
    <row r="1612" spans="2:2" ht="15" hidden="1" x14ac:dyDescent="0.25">
      <c r="B1612"/>
    </row>
    <row r="1613" spans="2:2" ht="15" hidden="1" x14ac:dyDescent="0.25">
      <c r="B1613"/>
    </row>
    <row r="1614" spans="2:2" ht="15" hidden="1" x14ac:dyDescent="0.25">
      <c r="B1614"/>
    </row>
    <row r="1615" spans="2:2" ht="15" hidden="1" x14ac:dyDescent="0.25">
      <c r="B1615"/>
    </row>
    <row r="1616" spans="2:2" ht="15" hidden="1" x14ac:dyDescent="0.25">
      <c r="B1616"/>
    </row>
    <row r="1617" spans="2:2" ht="15" hidden="1" x14ac:dyDescent="0.25">
      <c r="B1617"/>
    </row>
    <row r="1618" spans="2:2" ht="15" hidden="1" x14ac:dyDescent="0.25">
      <c r="B1618"/>
    </row>
    <row r="1619" spans="2:2" ht="15" hidden="1" x14ac:dyDescent="0.25">
      <c r="B1619"/>
    </row>
    <row r="1620" spans="2:2" ht="15" hidden="1" x14ac:dyDescent="0.25">
      <c r="B1620"/>
    </row>
    <row r="1621" spans="2:2" ht="15" hidden="1" x14ac:dyDescent="0.25">
      <c r="B1621"/>
    </row>
    <row r="1622" spans="2:2" ht="15" hidden="1" x14ac:dyDescent="0.25">
      <c r="B1622"/>
    </row>
    <row r="1623" spans="2:2" ht="15" hidden="1" x14ac:dyDescent="0.25">
      <c r="B1623"/>
    </row>
    <row r="1624" spans="2:2" ht="15" hidden="1" x14ac:dyDescent="0.25">
      <c r="B1624"/>
    </row>
    <row r="1625" spans="2:2" ht="15" hidden="1" x14ac:dyDescent="0.25">
      <c r="B1625"/>
    </row>
    <row r="1626" spans="2:2" ht="15" hidden="1" x14ac:dyDescent="0.25">
      <c r="B1626"/>
    </row>
    <row r="1627" spans="2:2" ht="15" hidden="1" x14ac:dyDescent="0.25">
      <c r="B1627"/>
    </row>
    <row r="1628" spans="2:2" ht="15" hidden="1" x14ac:dyDescent="0.25">
      <c r="B1628"/>
    </row>
    <row r="1629" spans="2:2" ht="15" hidden="1" x14ac:dyDescent="0.25">
      <c r="B1629"/>
    </row>
    <row r="1630" spans="2:2" ht="15" hidden="1" x14ac:dyDescent="0.25">
      <c r="B1630"/>
    </row>
    <row r="1631" spans="2:2" ht="15" hidden="1" x14ac:dyDescent="0.25">
      <c r="B1631"/>
    </row>
    <row r="1632" spans="2:2" ht="15" hidden="1" x14ac:dyDescent="0.25">
      <c r="B1632"/>
    </row>
    <row r="1633" spans="2:2" ht="15" hidden="1" x14ac:dyDescent="0.25">
      <c r="B1633"/>
    </row>
    <row r="1634" spans="2:2" ht="15" hidden="1" x14ac:dyDescent="0.25">
      <c r="B1634"/>
    </row>
    <row r="1635" spans="2:2" ht="15" hidden="1" x14ac:dyDescent="0.25">
      <c r="B1635"/>
    </row>
    <row r="1636" spans="2:2" ht="15" hidden="1" x14ac:dyDescent="0.25">
      <c r="B1636"/>
    </row>
    <row r="1637" spans="2:2" ht="15" hidden="1" x14ac:dyDescent="0.25">
      <c r="B1637"/>
    </row>
    <row r="1638" spans="2:2" ht="15" hidden="1" x14ac:dyDescent="0.25">
      <c r="B1638"/>
    </row>
    <row r="1639" spans="2:2" ht="15" hidden="1" x14ac:dyDescent="0.25">
      <c r="B1639"/>
    </row>
    <row r="1640" spans="2:2" ht="15" hidden="1" x14ac:dyDescent="0.25">
      <c r="B1640"/>
    </row>
    <row r="1641" spans="2:2" ht="15" hidden="1" x14ac:dyDescent="0.25">
      <c r="B1641"/>
    </row>
    <row r="1642" spans="2:2" ht="15" hidden="1" x14ac:dyDescent="0.25">
      <c r="B1642"/>
    </row>
    <row r="1643" spans="2:2" ht="15" hidden="1" x14ac:dyDescent="0.25">
      <c r="B1643"/>
    </row>
    <row r="1644" spans="2:2" ht="15" hidden="1" x14ac:dyDescent="0.25">
      <c r="B1644"/>
    </row>
    <row r="1645" spans="2:2" ht="15" hidden="1" x14ac:dyDescent="0.25">
      <c r="B1645"/>
    </row>
    <row r="1646" spans="2:2" ht="15" hidden="1" x14ac:dyDescent="0.25">
      <c r="B1646"/>
    </row>
    <row r="1647" spans="2:2" ht="15" hidden="1" x14ac:dyDescent="0.25">
      <c r="B1647"/>
    </row>
    <row r="1648" spans="2:2" ht="15" hidden="1" x14ac:dyDescent="0.25">
      <c r="B1648"/>
    </row>
    <row r="1649" spans="2:2" ht="15" hidden="1" x14ac:dyDescent="0.25">
      <c r="B1649"/>
    </row>
    <row r="1650" spans="2:2" ht="15" hidden="1" x14ac:dyDescent="0.25">
      <c r="B1650"/>
    </row>
    <row r="1651" spans="2:2" ht="15" hidden="1" x14ac:dyDescent="0.25">
      <c r="B1651"/>
    </row>
    <row r="1652" spans="2:2" ht="15" hidden="1" x14ac:dyDescent="0.25">
      <c r="B1652"/>
    </row>
    <row r="1653" spans="2:2" ht="15" hidden="1" x14ac:dyDescent="0.25">
      <c r="B1653"/>
    </row>
    <row r="1654" spans="2:2" ht="15" hidden="1" x14ac:dyDescent="0.25">
      <c r="B1654"/>
    </row>
    <row r="1655" spans="2:2" ht="15" hidden="1" x14ac:dyDescent="0.25">
      <c r="B1655"/>
    </row>
    <row r="1656" spans="2:2" ht="15" hidden="1" x14ac:dyDescent="0.25">
      <c r="B1656"/>
    </row>
    <row r="1657" spans="2:2" ht="15" hidden="1" x14ac:dyDescent="0.25">
      <c r="B1657"/>
    </row>
    <row r="1658" spans="2:2" ht="15" hidden="1" x14ac:dyDescent="0.25">
      <c r="B1658"/>
    </row>
    <row r="1659" spans="2:2" ht="15" hidden="1" x14ac:dyDescent="0.25">
      <c r="B1659"/>
    </row>
    <row r="1660" spans="2:2" ht="15" hidden="1" x14ac:dyDescent="0.25">
      <c r="B1660"/>
    </row>
    <row r="1661" spans="2:2" ht="15" hidden="1" x14ac:dyDescent="0.25">
      <c r="B1661"/>
    </row>
    <row r="1662" spans="2:2" ht="15" hidden="1" x14ac:dyDescent="0.25">
      <c r="B1662"/>
    </row>
    <row r="1663" spans="2:2" ht="15" hidden="1" x14ac:dyDescent="0.25">
      <c r="B1663"/>
    </row>
    <row r="1664" spans="2:2" ht="15" hidden="1" x14ac:dyDescent="0.25">
      <c r="B1664"/>
    </row>
    <row r="1665" spans="2:2" ht="15" hidden="1" x14ac:dyDescent="0.25">
      <c r="B1665"/>
    </row>
    <row r="1666" spans="2:2" ht="15" hidden="1" x14ac:dyDescent="0.25">
      <c r="B1666"/>
    </row>
    <row r="1667" spans="2:2" ht="15" hidden="1" x14ac:dyDescent="0.25">
      <c r="B1667"/>
    </row>
    <row r="1668" spans="2:2" ht="15" hidden="1" x14ac:dyDescent="0.25">
      <c r="B1668"/>
    </row>
    <row r="1669" spans="2:2" ht="15" hidden="1" x14ac:dyDescent="0.25">
      <c r="B1669"/>
    </row>
    <row r="1670" spans="2:2" ht="15" hidden="1" x14ac:dyDescent="0.25">
      <c r="B1670"/>
    </row>
    <row r="1671" spans="2:2" ht="15" hidden="1" x14ac:dyDescent="0.25">
      <c r="B1671"/>
    </row>
    <row r="1672" spans="2:2" ht="15" hidden="1" x14ac:dyDescent="0.25">
      <c r="B1672"/>
    </row>
    <row r="1673" spans="2:2" ht="15" hidden="1" x14ac:dyDescent="0.25">
      <c r="B1673"/>
    </row>
    <row r="1674" spans="2:2" ht="15" hidden="1" x14ac:dyDescent="0.25">
      <c r="B1674"/>
    </row>
    <row r="1675" spans="2:2" ht="15" hidden="1" x14ac:dyDescent="0.25">
      <c r="B1675"/>
    </row>
    <row r="1676" spans="2:2" ht="15" hidden="1" x14ac:dyDescent="0.25">
      <c r="B1676"/>
    </row>
    <row r="1677" spans="2:2" ht="15" hidden="1" x14ac:dyDescent="0.25">
      <c r="B1677"/>
    </row>
    <row r="1678" spans="2:2" ht="15" hidden="1" x14ac:dyDescent="0.25">
      <c r="B1678"/>
    </row>
    <row r="1679" spans="2:2" ht="15" hidden="1" x14ac:dyDescent="0.25">
      <c r="B1679"/>
    </row>
    <row r="1680" spans="2:2" ht="15" hidden="1" x14ac:dyDescent="0.25">
      <c r="B1680"/>
    </row>
    <row r="1681" spans="2:2" ht="15" hidden="1" x14ac:dyDescent="0.25">
      <c r="B1681"/>
    </row>
    <row r="1682" spans="2:2" ht="15" hidden="1" x14ac:dyDescent="0.25">
      <c r="B1682"/>
    </row>
    <row r="1683" spans="2:2" ht="15" hidden="1" x14ac:dyDescent="0.25">
      <c r="B1683"/>
    </row>
    <row r="1684" spans="2:2" ht="15" hidden="1" x14ac:dyDescent="0.25">
      <c r="B1684"/>
    </row>
    <row r="1685" spans="2:2" ht="15" hidden="1" x14ac:dyDescent="0.25">
      <c r="B1685"/>
    </row>
    <row r="1686" spans="2:2" ht="15" hidden="1" x14ac:dyDescent="0.25">
      <c r="B1686"/>
    </row>
    <row r="1687" spans="2:2" ht="15" hidden="1" x14ac:dyDescent="0.25">
      <c r="B1687"/>
    </row>
    <row r="1688" spans="2:2" ht="15" hidden="1" x14ac:dyDescent="0.25">
      <c r="B1688"/>
    </row>
    <row r="1689" spans="2:2" ht="15" hidden="1" x14ac:dyDescent="0.25">
      <c r="B1689"/>
    </row>
    <row r="1690" spans="2:2" ht="15" hidden="1" x14ac:dyDescent="0.25">
      <c r="B1690"/>
    </row>
    <row r="1691" spans="2:2" ht="15" hidden="1" x14ac:dyDescent="0.25">
      <c r="B1691"/>
    </row>
    <row r="1692" spans="2:2" ht="15" hidden="1" x14ac:dyDescent="0.25">
      <c r="B1692"/>
    </row>
    <row r="1693" spans="2:2" ht="15" hidden="1" x14ac:dyDescent="0.25">
      <c r="B1693"/>
    </row>
    <row r="1694" spans="2:2" ht="15" hidden="1" x14ac:dyDescent="0.25">
      <c r="B1694"/>
    </row>
    <row r="1695" spans="2:2" ht="15" hidden="1" x14ac:dyDescent="0.25">
      <c r="B1695"/>
    </row>
    <row r="1696" spans="2:2" ht="15" hidden="1" x14ac:dyDescent="0.25">
      <c r="B1696"/>
    </row>
    <row r="1697" spans="2:2" ht="15" hidden="1" x14ac:dyDescent="0.25">
      <c r="B1697"/>
    </row>
    <row r="1698" spans="2:2" ht="15" hidden="1" x14ac:dyDescent="0.25">
      <c r="B1698"/>
    </row>
    <row r="1699" spans="2:2" ht="15" hidden="1" x14ac:dyDescent="0.25">
      <c r="B1699"/>
    </row>
    <row r="1700" spans="2:2" ht="15" hidden="1" x14ac:dyDescent="0.25">
      <c r="B1700"/>
    </row>
    <row r="1701" spans="2:2" ht="15" hidden="1" x14ac:dyDescent="0.25">
      <c r="B1701"/>
    </row>
    <row r="1702" spans="2:2" ht="15" hidden="1" x14ac:dyDescent="0.25">
      <c r="B1702"/>
    </row>
    <row r="1703" spans="2:2" ht="15" hidden="1" x14ac:dyDescent="0.25">
      <c r="B1703"/>
    </row>
    <row r="1704" spans="2:2" ht="15" hidden="1" x14ac:dyDescent="0.25">
      <c r="B1704"/>
    </row>
    <row r="1705" spans="2:2" ht="15" hidden="1" x14ac:dyDescent="0.25">
      <c r="B1705"/>
    </row>
    <row r="1706" spans="2:2" ht="15" hidden="1" x14ac:dyDescent="0.25">
      <c r="B1706"/>
    </row>
    <row r="1707" spans="2:2" ht="15" hidden="1" x14ac:dyDescent="0.25">
      <c r="B1707"/>
    </row>
    <row r="1708" spans="2:2" ht="15" hidden="1" x14ac:dyDescent="0.25">
      <c r="B1708"/>
    </row>
    <row r="1709" spans="2:2" ht="15" hidden="1" x14ac:dyDescent="0.25">
      <c r="B1709"/>
    </row>
    <row r="1710" spans="2:2" ht="15" hidden="1" x14ac:dyDescent="0.25">
      <c r="B1710"/>
    </row>
    <row r="1711" spans="2:2" ht="15" hidden="1" x14ac:dyDescent="0.25">
      <c r="B1711"/>
    </row>
    <row r="1712" spans="2:2" ht="15" hidden="1" x14ac:dyDescent="0.25">
      <c r="B1712"/>
    </row>
    <row r="1713" spans="2:2" ht="15" hidden="1" x14ac:dyDescent="0.25">
      <c r="B1713"/>
    </row>
    <row r="1714" spans="2:2" ht="15" hidden="1" x14ac:dyDescent="0.25">
      <c r="B1714"/>
    </row>
    <row r="1715" spans="2:2" ht="15" hidden="1" x14ac:dyDescent="0.25">
      <c r="B1715"/>
    </row>
    <row r="1716" spans="2:2" ht="15" hidden="1" x14ac:dyDescent="0.25">
      <c r="B1716"/>
    </row>
    <row r="1717" spans="2:2" ht="15" hidden="1" x14ac:dyDescent="0.25">
      <c r="B1717"/>
    </row>
    <row r="1718" spans="2:2" ht="15" hidden="1" x14ac:dyDescent="0.25">
      <c r="B1718"/>
    </row>
    <row r="1719" spans="2:2" ht="15" hidden="1" x14ac:dyDescent="0.25">
      <c r="B1719"/>
    </row>
    <row r="1720" spans="2:2" ht="15" hidden="1" x14ac:dyDescent="0.25">
      <c r="B1720"/>
    </row>
    <row r="1721" spans="2:2" ht="15" hidden="1" x14ac:dyDescent="0.25">
      <c r="B1721"/>
    </row>
    <row r="1722" spans="2:2" ht="15" hidden="1" x14ac:dyDescent="0.25">
      <c r="B1722"/>
    </row>
    <row r="1723" spans="2:2" ht="15" hidden="1" x14ac:dyDescent="0.25">
      <c r="B1723"/>
    </row>
    <row r="1724" spans="2:2" ht="15" hidden="1" x14ac:dyDescent="0.25">
      <c r="B1724"/>
    </row>
    <row r="1725" spans="2:2" ht="15" hidden="1" x14ac:dyDescent="0.25">
      <c r="B1725"/>
    </row>
    <row r="1726" spans="2:2" ht="15" hidden="1" x14ac:dyDescent="0.25">
      <c r="B1726"/>
    </row>
    <row r="1727" spans="2:2" ht="15" hidden="1" x14ac:dyDescent="0.25">
      <c r="B1727"/>
    </row>
    <row r="1728" spans="2:2" ht="15" hidden="1" x14ac:dyDescent="0.25">
      <c r="B1728"/>
    </row>
    <row r="1729" spans="2:2" ht="15" hidden="1" x14ac:dyDescent="0.25">
      <c r="B1729"/>
    </row>
    <row r="1730" spans="2:2" ht="15" hidden="1" x14ac:dyDescent="0.25">
      <c r="B1730"/>
    </row>
    <row r="1731" spans="2:2" ht="15" hidden="1" x14ac:dyDescent="0.25">
      <c r="B1731"/>
    </row>
    <row r="1732" spans="2:2" ht="15" hidden="1" x14ac:dyDescent="0.25">
      <c r="B1732"/>
    </row>
    <row r="1733" spans="2:2" ht="15" hidden="1" x14ac:dyDescent="0.25">
      <c r="B1733"/>
    </row>
    <row r="1734" spans="2:2" ht="15" hidden="1" x14ac:dyDescent="0.25">
      <c r="B1734"/>
    </row>
    <row r="1735" spans="2:2" ht="15" hidden="1" x14ac:dyDescent="0.25">
      <c r="B1735"/>
    </row>
    <row r="1736" spans="2:2" ht="15" hidden="1" x14ac:dyDescent="0.25">
      <c r="B1736"/>
    </row>
    <row r="1737" spans="2:2" ht="15" hidden="1" x14ac:dyDescent="0.25">
      <c r="B1737"/>
    </row>
    <row r="1738" spans="2:2" ht="15" hidden="1" x14ac:dyDescent="0.25">
      <c r="B1738"/>
    </row>
    <row r="1739" spans="2:2" ht="15" hidden="1" x14ac:dyDescent="0.25">
      <c r="B1739"/>
    </row>
    <row r="1740" spans="2:2" ht="15" hidden="1" x14ac:dyDescent="0.25">
      <c r="B1740"/>
    </row>
    <row r="1741" spans="2:2" ht="15" hidden="1" x14ac:dyDescent="0.25">
      <c r="B1741"/>
    </row>
    <row r="1742" spans="2:2" ht="15" hidden="1" x14ac:dyDescent="0.25">
      <c r="B1742"/>
    </row>
    <row r="1743" spans="2:2" ht="15" hidden="1" x14ac:dyDescent="0.25">
      <c r="B1743"/>
    </row>
    <row r="1744" spans="2:2" ht="15" hidden="1" x14ac:dyDescent="0.25">
      <c r="B1744"/>
    </row>
    <row r="1745" spans="2:2" ht="15" hidden="1" x14ac:dyDescent="0.25">
      <c r="B1745"/>
    </row>
    <row r="1746" spans="2:2" ht="15" hidden="1" x14ac:dyDescent="0.25">
      <c r="B1746"/>
    </row>
    <row r="1747" spans="2:2" ht="15" hidden="1" x14ac:dyDescent="0.25">
      <c r="B1747"/>
    </row>
    <row r="1748" spans="2:2" ht="15" hidden="1" x14ac:dyDescent="0.25">
      <c r="B1748"/>
    </row>
    <row r="1749" spans="2:2" ht="15" hidden="1" x14ac:dyDescent="0.25">
      <c r="B1749"/>
    </row>
    <row r="1750" spans="2:2" ht="15" hidden="1" x14ac:dyDescent="0.25">
      <c r="B1750"/>
    </row>
    <row r="1751" spans="2:2" ht="15" hidden="1" x14ac:dyDescent="0.25">
      <c r="B1751"/>
    </row>
    <row r="1752" spans="2:2" ht="15" hidden="1" x14ac:dyDescent="0.25">
      <c r="B1752"/>
    </row>
    <row r="1753" spans="2:2" ht="15" hidden="1" x14ac:dyDescent="0.25">
      <c r="B1753"/>
    </row>
    <row r="1754" spans="2:2" ht="15" hidden="1" x14ac:dyDescent="0.25">
      <c r="B1754"/>
    </row>
    <row r="1755" spans="2:2" ht="15" hidden="1" x14ac:dyDescent="0.25">
      <c r="B1755"/>
    </row>
    <row r="1756" spans="2:2" ht="15" hidden="1" x14ac:dyDescent="0.25">
      <c r="B1756"/>
    </row>
    <row r="1757" spans="2:2" ht="15" hidden="1" x14ac:dyDescent="0.25">
      <c r="B1757"/>
    </row>
    <row r="1758" spans="2:2" ht="15" hidden="1" x14ac:dyDescent="0.25">
      <c r="B1758"/>
    </row>
    <row r="1759" spans="2:2" ht="15" hidden="1" x14ac:dyDescent="0.25">
      <c r="B1759"/>
    </row>
    <row r="1760" spans="2:2" ht="15" hidden="1" x14ac:dyDescent="0.25">
      <c r="B1760"/>
    </row>
    <row r="1761" spans="2:2" ht="15" hidden="1" x14ac:dyDescent="0.25">
      <c r="B1761"/>
    </row>
    <row r="1762" spans="2:2" ht="15" hidden="1" x14ac:dyDescent="0.25">
      <c r="B1762"/>
    </row>
    <row r="1763" spans="2:2" ht="15" hidden="1" x14ac:dyDescent="0.25">
      <c r="B1763"/>
    </row>
    <row r="1764" spans="2:2" ht="15" hidden="1" x14ac:dyDescent="0.25">
      <c r="B1764"/>
    </row>
    <row r="1765" spans="2:2" ht="15" hidden="1" x14ac:dyDescent="0.25">
      <c r="B1765"/>
    </row>
    <row r="1766" spans="2:2" ht="15" hidden="1" x14ac:dyDescent="0.25">
      <c r="B1766"/>
    </row>
    <row r="1767" spans="2:2" ht="15" hidden="1" x14ac:dyDescent="0.25">
      <c r="B1767"/>
    </row>
    <row r="1768" spans="2:2" ht="15" hidden="1" x14ac:dyDescent="0.25">
      <c r="B1768"/>
    </row>
    <row r="1769" spans="2:2" ht="15" hidden="1" x14ac:dyDescent="0.25">
      <c r="B1769"/>
    </row>
    <row r="1770" spans="2:2" ht="15" hidden="1" x14ac:dyDescent="0.25">
      <c r="B1770"/>
    </row>
    <row r="1771" spans="2:2" ht="15" hidden="1" x14ac:dyDescent="0.25">
      <c r="B1771"/>
    </row>
    <row r="1772" spans="2:2" ht="15" hidden="1" x14ac:dyDescent="0.25">
      <c r="B1772"/>
    </row>
    <row r="1773" spans="2:2" ht="15" hidden="1" x14ac:dyDescent="0.25">
      <c r="B1773"/>
    </row>
    <row r="1774" spans="2:2" ht="15" hidden="1" x14ac:dyDescent="0.25">
      <c r="B1774"/>
    </row>
    <row r="1775" spans="2:2" ht="15" hidden="1" x14ac:dyDescent="0.25">
      <c r="B1775"/>
    </row>
    <row r="1776" spans="2:2" ht="15" hidden="1" x14ac:dyDescent="0.25">
      <c r="B1776"/>
    </row>
    <row r="1777" spans="2:2" ht="15" hidden="1" x14ac:dyDescent="0.25">
      <c r="B1777"/>
    </row>
    <row r="1778" spans="2:2" ht="15" hidden="1" x14ac:dyDescent="0.25">
      <c r="B1778"/>
    </row>
    <row r="1779" spans="2:2" ht="15" hidden="1" x14ac:dyDescent="0.25">
      <c r="B1779"/>
    </row>
    <row r="1780" spans="2:2" ht="15" hidden="1" x14ac:dyDescent="0.25">
      <c r="B1780"/>
    </row>
    <row r="1781" spans="2:2" ht="15" hidden="1" x14ac:dyDescent="0.25">
      <c r="B1781"/>
    </row>
    <row r="1782" spans="2:2" ht="15" hidden="1" x14ac:dyDescent="0.25">
      <c r="B1782"/>
    </row>
    <row r="1783" spans="2:2" ht="15" hidden="1" x14ac:dyDescent="0.25">
      <c r="B1783"/>
    </row>
    <row r="1784" spans="2:2" ht="15" hidden="1" x14ac:dyDescent="0.25">
      <c r="B1784"/>
    </row>
    <row r="1785" spans="2:2" ht="15" hidden="1" x14ac:dyDescent="0.25">
      <c r="B1785"/>
    </row>
    <row r="1786" spans="2:2" ht="15" hidden="1" x14ac:dyDescent="0.25">
      <c r="B1786"/>
    </row>
    <row r="1787" spans="2:2" ht="15" hidden="1" x14ac:dyDescent="0.25">
      <c r="B1787"/>
    </row>
    <row r="1788" spans="2:2" ht="15" hidden="1" x14ac:dyDescent="0.25">
      <c r="B1788"/>
    </row>
    <row r="1789" spans="2:2" ht="15" hidden="1" x14ac:dyDescent="0.25">
      <c r="B1789"/>
    </row>
    <row r="1790" spans="2:2" ht="15" hidden="1" x14ac:dyDescent="0.25">
      <c r="B1790"/>
    </row>
    <row r="1791" spans="2:2" ht="15" hidden="1" x14ac:dyDescent="0.25">
      <c r="B1791"/>
    </row>
    <row r="1792" spans="2:2" ht="15" hidden="1" x14ac:dyDescent="0.25">
      <c r="B1792"/>
    </row>
    <row r="1793" spans="2:2" ht="15" hidden="1" x14ac:dyDescent="0.25">
      <c r="B1793"/>
    </row>
    <row r="1794" spans="2:2" ht="15" hidden="1" x14ac:dyDescent="0.25">
      <c r="B1794"/>
    </row>
    <row r="1795" spans="2:2" ht="15" hidden="1" x14ac:dyDescent="0.25">
      <c r="B1795"/>
    </row>
    <row r="1796" spans="2:2" ht="15" hidden="1" x14ac:dyDescent="0.25">
      <c r="B1796"/>
    </row>
    <row r="1797" spans="2:2" ht="15" hidden="1" x14ac:dyDescent="0.25">
      <c r="B1797"/>
    </row>
    <row r="1798" spans="2:2" ht="15" hidden="1" x14ac:dyDescent="0.25">
      <c r="B1798"/>
    </row>
    <row r="1799" spans="2:2" ht="15" hidden="1" x14ac:dyDescent="0.25">
      <c r="B1799"/>
    </row>
    <row r="1800" spans="2:2" ht="15" hidden="1" x14ac:dyDescent="0.25">
      <c r="B1800"/>
    </row>
    <row r="1801" spans="2:2" ht="15" hidden="1" x14ac:dyDescent="0.25">
      <c r="B1801"/>
    </row>
    <row r="1802" spans="2:2" ht="15" hidden="1" x14ac:dyDescent="0.25">
      <c r="B1802"/>
    </row>
    <row r="1803" spans="2:2" ht="15" hidden="1" x14ac:dyDescent="0.25">
      <c r="B1803"/>
    </row>
    <row r="1804" spans="2:2" ht="15" hidden="1" x14ac:dyDescent="0.25">
      <c r="B1804"/>
    </row>
    <row r="1805" spans="2:2" ht="15" hidden="1" x14ac:dyDescent="0.25">
      <c r="B1805"/>
    </row>
    <row r="1806" spans="2:2" ht="15" hidden="1" x14ac:dyDescent="0.25">
      <c r="B1806"/>
    </row>
    <row r="1807" spans="2:2" ht="15" hidden="1" x14ac:dyDescent="0.25">
      <c r="B1807"/>
    </row>
    <row r="1808" spans="2:2" ht="15" hidden="1" x14ac:dyDescent="0.25">
      <c r="B1808"/>
    </row>
    <row r="1809" spans="2:2" ht="15" hidden="1" x14ac:dyDescent="0.25">
      <c r="B1809"/>
    </row>
    <row r="1810" spans="2:2" ht="15" hidden="1" x14ac:dyDescent="0.25">
      <c r="B1810"/>
    </row>
    <row r="1811" spans="2:2" ht="15" hidden="1" x14ac:dyDescent="0.25">
      <c r="B1811"/>
    </row>
    <row r="1812" spans="2:2" ht="15" hidden="1" x14ac:dyDescent="0.25">
      <c r="B1812"/>
    </row>
    <row r="1813" spans="2:2" ht="15" hidden="1" x14ac:dyDescent="0.25">
      <c r="B1813"/>
    </row>
    <row r="1814" spans="2:2" ht="15" hidden="1" x14ac:dyDescent="0.25">
      <c r="B1814"/>
    </row>
    <row r="1815" spans="2:2" ht="15" hidden="1" x14ac:dyDescent="0.25">
      <c r="B1815"/>
    </row>
    <row r="1816" spans="2:2" ht="15" hidden="1" x14ac:dyDescent="0.25">
      <c r="B1816"/>
    </row>
    <row r="1817" spans="2:2" ht="15" hidden="1" x14ac:dyDescent="0.25">
      <c r="B1817"/>
    </row>
    <row r="1818" spans="2:2" ht="15" hidden="1" x14ac:dyDescent="0.25">
      <c r="B1818"/>
    </row>
    <row r="1819" spans="2:2" ht="15" hidden="1" x14ac:dyDescent="0.25">
      <c r="B1819"/>
    </row>
    <row r="1820" spans="2:2" ht="15" hidden="1" x14ac:dyDescent="0.25">
      <c r="B1820"/>
    </row>
    <row r="1821" spans="2:2" ht="15" hidden="1" x14ac:dyDescent="0.25">
      <c r="B1821"/>
    </row>
    <row r="1822" spans="2:2" ht="15" hidden="1" x14ac:dyDescent="0.25">
      <c r="B1822"/>
    </row>
    <row r="1823" spans="2:2" ht="15" hidden="1" x14ac:dyDescent="0.25">
      <c r="B1823"/>
    </row>
    <row r="1824" spans="2:2" ht="15" hidden="1" x14ac:dyDescent="0.25">
      <c r="B1824"/>
    </row>
    <row r="1825" spans="2:2" ht="15" hidden="1" x14ac:dyDescent="0.25">
      <c r="B1825"/>
    </row>
    <row r="1826" spans="2:2" ht="15" hidden="1" x14ac:dyDescent="0.25">
      <c r="B1826"/>
    </row>
    <row r="1827" spans="2:2" ht="15" hidden="1" x14ac:dyDescent="0.25">
      <c r="B1827"/>
    </row>
    <row r="1828" spans="2:2" ht="15" hidden="1" x14ac:dyDescent="0.25">
      <c r="B1828"/>
    </row>
    <row r="1829" spans="2:2" ht="15" hidden="1" x14ac:dyDescent="0.25">
      <c r="B1829"/>
    </row>
    <row r="1830" spans="2:2" ht="15" hidden="1" x14ac:dyDescent="0.25">
      <c r="B1830"/>
    </row>
    <row r="1831" spans="2:2" ht="15" hidden="1" x14ac:dyDescent="0.25">
      <c r="B1831"/>
    </row>
    <row r="1832" spans="2:2" ht="15" hidden="1" x14ac:dyDescent="0.25">
      <c r="B1832"/>
    </row>
    <row r="1833" spans="2:2" ht="15" hidden="1" x14ac:dyDescent="0.25">
      <c r="B1833"/>
    </row>
    <row r="1834" spans="2:2" ht="15" hidden="1" x14ac:dyDescent="0.25">
      <c r="B1834"/>
    </row>
    <row r="1835" spans="2:2" ht="15" hidden="1" x14ac:dyDescent="0.25">
      <c r="B1835"/>
    </row>
    <row r="1836" spans="2:2" ht="15" hidden="1" x14ac:dyDescent="0.25">
      <c r="B1836"/>
    </row>
    <row r="1837" spans="2:2" ht="15" hidden="1" x14ac:dyDescent="0.25">
      <c r="B1837"/>
    </row>
    <row r="1838" spans="2:2" ht="15" hidden="1" x14ac:dyDescent="0.25">
      <c r="B1838"/>
    </row>
    <row r="1839" spans="2:2" ht="15" hidden="1" x14ac:dyDescent="0.25">
      <c r="B1839"/>
    </row>
    <row r="1840" spans="2:2" ht="15" hidden="1" x14ac:dyDescent="0.25">
      <c r="B1840"/>
    </row>
    <row r="1841" spans="2:2" ht="15" hidden="1" x14ac:dyDescent="0.25">
      <c r="B1841"/>
    </row>
    <row r="1842" spans="2:2" ht="15" hidden="1" x14ac:dyDescent="0.25">
      <c r="B1842"/>
    </row>
    <row r="1843" spans="2:2" ht="15" hidden="1" x14ac:dyDescent="0.25">
      <c r="B1843"/>
    </row>
    <row r="1844" spans="2:2" ht="15" hidden="1" x14ac:dyDescent="0.25">
      <c r="B1844"/>
    </row>
    <row r="1845" spans="2:2" ht="15" hidden="1" x14ac:dyDescent="0.25">
      <c r="B1845"/>
    </row>
    <row r="1846" spans="2:2" ht="15" hidden="1" x14ac:dyDescent="0.25">
      <c r="B1846"/>
    </row>
    <row r="1847" spans="2:2" ht="15" hidden="1" x14ac:dyDescent="0.25">
      <c r="B1847"/>
    </row>
    <row r="1848" spans="2:2" ht="15" hidden="1" x14ac:dyDescent="0.25">
      <c r="B1848"/>
    </row>
    <row r="1849" spans="2:2" ht="15" hidden="1" x14ac:dyDescent="0.25">
      <c r="B1849"/>
    </row>
    <row r="1850" spans="2:2" ht="15" hidden="1" x14ac:dyDescent="0.25">
      <c r="B1850"/>
    </row>
    <row r="1851" spans="2:2" ht="15" hidden="1" x14ac:dyDescent="0.25">
      <c r="B1851"/>
    </row>
    <row r="1852" spans="2:2" ht="15" hidden="1" x14ac:dyDescent="0.25">
      <c r="B1852"/>
    </row>
    <row r="1853" spans="2:2" ht="15" hidden="1" x14ac:dyDescent="0.25">
      <c r="B1853"/>
    </row>
    <row r="1854" spans="2:2" ht="15" hidden="1" x14ac:dyDescent="0.25">
      <c r="B1854"/>
    </row>
    <row r="1855" spans="2:2" ht="15" hidden="1" x14ac:dyDescent="0.25">
      <c r="B1855"/>
    </row>
    <row r="1856" spans="2:2" ht="15" hidden="1" x14ac:dyDescent="0.25">
      <c r="B1856"/>
    </row>
    <row r="1857" spans="2:2" ht="15" hidden="1" x14ac:dyDescent="0.25">
      <c r="B1857"/>
    </row>
    <row r="1858" spans="2:2" ht="15" hidden="1" x14ac:dyDescent="0.25">
      <c r="B1858"/>
    </row>
    <row r="1859" spans="2:2" ht="15" hidden="1" x14ac:dyDescent="0.25">
      <c r="B1859"/>
    </row>
    <row r="1860" spans="2:2" ht="15" hidden="1" x14ac:dyDescent="0.25">
      <c r="B1860"/>
    </row>
    <row r="1861" spans="2:2" ht="15" hidden="1" x14ac:dyDescent="0.25">
      <c r="B1861"/>
    </row>
    <row r="1862" spans="2:2" ht="15" hidden="1" x14ac:dyDescent="0.25">
      <c r="B1862"/>
    </row>
    <row r="1863" spans="2:2" ht="15" hidden="1" x14ac:dyDescent="0.25">
      <c r="B1863"/>
    </row>
    <row r="1864" spans="2:2" ht="15" hidden="1" x14ac:dyDescent="0.25">
      <c r="B1864"/>
    </row>
    <row r="1865" spans="2:2" ht="15" hidden="1" x14ac:dyDescent="0.25">
      <c r="B1865"/>
    </row>
    <row r="1866" spans="2:2" ht="15" hidden="1" x14ac:dyDescent="0.25">
      <c r="B1866"/>
    </row>
    <row r="1867" spans="2:2" ht="15" hidden="1" x14ac:dyDescent="0.25">
      <c r="B1867"/>
    </row>
    <row r="1868" spans="2:2" ht="15" hidden="1" x14ac:dyDescent="0.25">
      <c r="B1868"/>
    </row>
    <row r="1869" spans="2:2" ht="15" hidden="1" x14ac:dyDescent="0.25">
      <c r="B1869"/>
    </row>
    <row r="1870" spans="2:2" ht="15" hidden="1" x14ac:dyDescent="0.25">
      <c r="B1870"/>
    </row>
    <row r="1871" spans="2:2" ht="15" hidden="1" x14ac:dyDescent="0.25">
      <c r="B1871"/>
    </row>
    <row r="1872" spans="2:2" ht="15" hidden="1" x14ac:dyDescent="0.25">
      <c r="B1872"/>
    </row>
    <row r="1873" spans="2:2" ht="15" hidden="1" x14ac:dyDescent="0.25">
      <c r="B1873"/>
    </row>
    <row r="1874" spans="2:2" ht="15" hidden="1" x14ac:dyDescent="0.25">
      <c r="B1874"/>
    </row>
    <row r="1875" spans="2:2" ht="15" hidden="1" x14ac:dyDescent="0.25">
      <c r="B1875"/>
    </row>
    <row r="1876" spans="2:2" ht="15" hidden="1" x14ac:dyDescent="0.25">
      <c r="B1876"/>
    </row>
    <row r="1877" spans="2:2" ht="15" hidden="1" x14ac:dyDescent="0.25">
      <c r="B1877"/>
    </row>
    <row r="1878" spans="2:2" ht="15" hidden="1" x14ac:dyDescent="0.25">
      <c r="B1878"/>
    </row>
    <row r="1879" spans="2:2" ht="15" hidden="1" x14ac:dyDescent="0.25">
      <c r="B1879"/>
    </row>
    <row r="1880" spans="2:2" ht="15" hidden="1" x14ac:dyDescent="0.25">
      <c r="B1880"/>
    </row>
    <row r="1881" spans="2:2" ht="15" hidden="1" x14ac:dyDescent="0.25">
      <c r="B1881"/>
    </row>
    <row r="1882" spans="2:2" ht="15" hidden="1" x14ac:dyDescent="0.25">
      <c r="B1882"/>
    </row>
    <row r="1883" spans="2:2" ht="15" hidden="1" x14ac:dyDescent="0.25">
      <c r="B1883"/>
    </row>
    <row r="1884" spans="2:2" ht="15" hidden="1" x14ac:dyDescent="0.25">
      <c r="B1884"/>
    </row>
    <row r="1885" spans="2:2" ht="15" hidden="1" x14ac:dyDescent="0.25">
      <c r="B1885"/>
    </row>
    <row r="1886" spans="2:2" ht="15" hidden="1" x14ac:dyDescent="0.25">
      <c r="B1886"/>
    </row>
    <row r="1887" spans="2:2" ht="15" hidden="1" x14ac:dyDescent="0.25">
      <c r="B1887"/>
    </row>
    <row r="1888" spans="2:2" ht="15" hidden="1" x14ac:dyDescent="0.25">
      <c r="B1888"/>
    </row>
    <row r="1889" spans="2:2" ht="15" hidden="1" x14ac:dyDescent="0.25">
      <c r="B1889"/>
    </row>
    <row r="1890" spans="2:2" ht="15" hidden="1" x14ac:dyDescent="0.25">
      <c r="B1890"/>
    </row>
    <row r="1891" spans="2:2" ht="15" hidden="1" x14ac:dyDescent="0.25">
      <c r="B1891"/>
    </row>
    <row r="1892" spans="2:2" ht="15" hidden="1" x14ac:dyDescent="0.25">
      <c r="B1892"/>
    </row>
    <row r="1893" spans="2:2" ht="15" hidden="1" x14ac:dyDescent="0.25">
      <c r="B1893"/>
    </row>
    <row r="1894" spans="2:2" ht="15" hidden="1" x14ac:dyDescent="0.25">
      <c r="B1894"/>
    </row>
    <row r="1895" spans="2:2" ht="15" hidden="1" x14ac:dyDescent="0.25">
      <c r="B1895"/>
    </row>
    <row r="1896" spans="2:2" ht="15" hidden="1" x14ac:dyDescent="0.25">
      <c r="B1896"/>
    </row>
    <row r="1897" spans="2:2" ht="15" hidden="1" x14ac:dyDescent="0.25">
      <c r="B1897"/>
    </row>
    <row r="1898" spans="2:2" ht="15" hidden="1" x14ac:dyDescent="0.25">
      <c r="B1898"/>
    </row>
    <row r="1899" spans="2:2" ht="15" hidden="1" x14ac:dyDescent="0.25">
      <c r="B1899"/>
    </row>
    <row r="1900" spans="2:2" ht="15" hidden="1" x14ac:dyDescent="0.25">
      <c r="B1900"/>
    </row>
    <row r="1901" spans="2:2" ht="15" hidden="1" x14ac:dyDescent="0.25">
      <c r="B1901"/>
    </row>
    <row r="1902" spans="2:2" ht="15" hidden="1" x14ac:dyDescent="0.25">
      <c r="B1902"/>
    </row>
    <row r="1903" spans="2:2" ht="15" hidden="1" x14ac:dyDescent="0.25">
      <c r="B1903"/>
    </row>
    <row r="1904" spans="2:2" ht="15" hidden="1" x14ac:dyDescent="0.25">
      <c r="B1904"/>
    </row>
    <row r="1905" spans="2:2" ht="15" hidden="1" x14ac:dyDescent="0.25">
      <c r="B1905"/>
    </row>
    <row r="1906" spans="2:2" ht="15" hidden="1" x14ac:dyDescent="0.25">
      <c r="B1906"/>
    </row>
    <row r="1907" spans="2:2" ht="15" hidden="1" x14ac:dyDescent="0.25">
      <c r="B1907"/>
    </row>
    <row r="1908" spans="2:2" ht="15" hidden="1" x14ac:dyDescent="0.25">
      <c r="B1908"/>
    </row>
    <row r="1909" spans="2:2" ht="15" hidden="1" x14ac:dyDescent="0.25">
      <c r="B1909"/>
    </row>
    <row r="1910" spans="2:2" ht="15" hidden="1" x14ac:dyDescent="0.25">
      <c r="B1910"/>
    </row>
    <row r="1911" spans="2:2" ht="15" hidden="1" x14ac:dyDescent="0.25">
      <c r="B1911"/>
    </row>
    <row r="1912" spans="2:2" ht="15" hidden="1" x14ac:dyDescent="0.25">
      <c r="B1912"/>
    </row>
    <row r="1913" spans="2:2" ht="15" hidden="1" x14ac:dyDescent="0.25">
      <c r="B1913"/>
    </row>
    <row r="1914" spans="2:2" ht="15" hidden="1" x14ac:dyDescent="0.25">
      <c r="B1914"/>
    </row>
    <row r="1915" spans="2:2" ht="15" hidden="1" x14ac:dyDescent="0.25">
      <c r="B1915"/>
    </row>
    <row r="1916" spans="2:2" ht="15" hidden="1" x14ac:dyDescent="0.25">
      <c r="B1916"/>
    </row>
    <row r="1917" spans="2:2" ht="15" hidden="1" x14ac:dyDescent="0.25">
      <c r="B1917"/>
    </row>
    <row r="1918" spans="2:2" ht="15" hidden="1" x14ac:dyDescent="0.25">
      <c r="B1918"/>
    </row>
    <row r="1919" spans="2:2" ht="15" hidden="1" x14ac:dyDescent="0.25">
      <c r="B1919"/>
    </row>
    <row r="1920" spans="2:2" ht="15" hidden="1" x14ac:dyDescent="0.25">
      <c r="B1920"/>
    </row>
    <row r="1921" spans="2:2" ht="15" hidden="1" x14ac:dyDescent="0.25">
      <c r="B1921"/>
    </row>
    <row r="1922" spans="2:2" ht="15" hidden="1" x14ac:dyDescent="0.25">
      <c r="B1922"/>
    </row>
    <row r="1923" spans="2:2" ht="15" hidden="1" x14ac:dyDescent="0.25">
      <c r="B1923"/>
    </row>
    <row r="1924" spans="2:2" ht="15" hidden="1" x14ac:dyDescent="0.25">
      <c r="B1924"/>
    </row>
    <row r="1925" spans="2:2" ht="15" hidden="1" x14ac:dyDescent="0.25">
      <c r="B1925"/>
    </row>
    <row r="1926" spans="2:2" ht="15" hidden="1" x14ac:dyDescent="0.25">
      <c r="B1926"/>
    </row>
    <row r="1927" spans="2:2" ht="15" hidden="1" x14ac:dyDescent="0.25">
      <c r="B1927"/>
    </row>
    <row r="1928" spans="2:2" ht="15" hidden="1" x14ac:dyDescent="0.25">
      <c r="B1928"/>
    </row>
    <row r="1929" spans="2:2" ht="15" hidden="1" x14ac:dyDescent="0.25">
      <c r="B1929"/>
    </row>
    <row r="1930" spans="2:2" ht="15" hidden="1" x14ac:dyDescent="0.25">
      <c r="B1930"/>
    </row>
    <row r="1931" spans="2:2" ht="15" hidden="1" x14ac:dyDescent="0.25">
      <c r="B1931"/>
    </row>
    <row r="1932" spans="2:2" ht="15" hidden="1" x14ac:dyDescent="0.25">
      <c r="B1932"/>
    </row>
    <row r="1933" spans="2:2" ht="15" hidden="1" x14ac:dyDescent="0.25">
      <c r="B1933"/>
    </row>
    <row r="1934" spans="2:2" ht="15" hidden="1" x14ac:dyDescent="0.25">
      <c r="B1934"/>
    </row>
    <row r="1935" spans="2:2" ht="15" hidden="1" x14ac:dyDescent="0.25">
      <c r="B1935"/>
    </row>
    <row r="1936" spans="2:2" ht="15" hidden="1" x14ac:dyDescent="0.25">
      <c r="B1936"/>
    </row>
    <row r="1937" spans="2:2" ht="15" hidden="1" x14ac:dyDescent="0.25">
      <c r="B1937"/>
    </row>
    <row r="1938" spans="2:2" ht="15" hidden="1" x14ac:dyDescent="0.25">
      <c r="B1938"/>
    </row>
    <row r="1939" spans="2:2" ht="15" hidden="1" x14ac:dyDescent="0.25">
      <c r="B1939"/>
    </row>
    <row r="1940" spans="2:2" ht="15" hidden="1" x14ac:dyDescent="0.25">
      <c r="B1940"/>
    </row>
    <row r="1941" spans="2:2" ht="15" hidden="1" x14ac:dyDescent="0.25">
      <c r="B1941"/>
    </row>
    <row r="1942" spans="2:2" ht="15" hidden="1" x14ac:dyDescent="0.25">
      <c r="B1942"/>
    </row>
    <row r="1943" spans="2:2" ht="15" hidden="1" x14ac:dyDescent="0.25">
      <c r="B1943"/>
    </row>
    <row r="1944" spans="2:2" ht="15" hidden="1" x14ac:dyDescent="0.25">
      <c r="B1944"/>
    </row>
    <row r="1945" spans="2:2" ht="15" hidden="1" x14ac:dyDescent="0.25">
      <c r="B1945"/>
    </row>
    <row r="1946" spans="2:2" ht="15" hidden="1" x14ac:dyDescent="0.25">
      <c r="B1946"/>
    </row>
    <row r="1947" spans="2:2" ht="15" hidden="1" x14ac:dyDescent="0.25">
      <c r="B1947"/>
    </row>
    <row r="1948" spans="2:2" ht="15" hidden="1" x14ac:dyDescent="0.25">
      <c r="B1948"/>
    </row>
    <row r="1949" spans="2:2" ht="15" hidden="1" x14ac:dyDescent="0.25">
      <c r="B1949"/>
    </row>
    <row r="1950" spans="2:2" ht="15" hidden="1" x14ac:dyDescent="0.25">
      <c r="B1950"/>
    </row>
    <row r="1951" spans="2:2" ht="15" hidden="1" x14ac:dyDescent="0.25">
      <c r="B1951"/>
    </row>
    <row r="1952" spans="2:2" ht="15" hidden="1" x14ac:dyDescent="0.25">
      <c r="B1952"/>
    </row>
    <row r="1953" spans="2:2" ht="15" hidden="1" x14ac:dyDescent="0.25">
      <c r="B1953"/>
    </row>
    <row r="1954" spans="2:2" ht="15" hidden="1" x14ac:dyDescent="0.25">
      <c r="B1954"/>
    </row>
    <row r="1955" spans="2:2" ht="15" hidden="1" x14ac:dyDescent="0.25">
      <c r="B1955"/>
    </row>
    <row r="1956" spans="2:2" ht="15" hidden="1" x14ac:dyDescent="0.25">
      <c r="B1956"/>
    </row>
    <row r="1957" spans="2:2" ht="15" hidden="1" x14ac:dyDescent="0.25">
      <c r="B1957"/>
    </row>
    <row r="1958" spans="2:2" ht="15" hidden="1" x14ac:dyDescent="0.25">
      <c r="B1958"/>
    </row>
    <row r="1959" spans="2:2" ht="15" hidden="1" x14ac:dyDescent="0.25">
      <c r="B1959"/>
    </row>
    <row r="1960" spans="2:2" ht="15" hidden="1" x14ac:dyDescent="0.25">
      <c r="B1960"/>
    </row>
    <row r="1961" spans="2:2" ht="15" hidden="1" x14ac:dyDescent="0.25">
      <c r="B1961"/>
    </row>
    <row r="1962" spans="2:2" ht="15" hidden="1" x14ac:dyDescent="0.25">
      <c r="B1962"/>
    </row>
    <row r="1963" spans="2:2" ht="15" hidden="1" x14ac:dyDescent="0.25">
      <c r="B1963"/>
    </row>
    <row r="1964" spans="2:2" ht="15" hidden="1" x14ac:dyDescent="0.25">
      <c r="B1964"/>
    </row>
    <row r="1965" spans="2:2" ht="15" hidden="1" x14ac:dyDescent="0.25">
      <c r="B1965"/>
    </row>
    <row r="1966" spans="2:2" ht="15" hidden="1" x14ac:dyDescent="0.25">
      <c r="B1966"/>
    </row>
    <row r="1967" spans="2:2" ht="15" hidden="1" x14ac:dyDescent="0.25">
      <c r="B1967"/>
    </row>
    <row r="1968" spans="2:2" ht="15" hidden="1" x14ac:dyDescent="0.25">
      <c r="B1968"/>
    </row>
    <row r="1969" spans="2:2" ht="15" hidden="1" x14ac:dyDescent="0.25">
      <c r="B1969"/>
    </row>
    <row r="1970" spans="2:2" ht="15" hidden="1" x14ac:dyDescent="0.25">
      <c r="B1970"/>
    </row>
    <row r="1971" spans="2:2" ht="15" hidden="1" x14ac:dyDescent="0.25">
      <c r="B1971"/>
    </row>
    <row r="1972" spans="2:2" ht="15" hidden="1" x14ac:dyDescent="0.25">
      <c r="B1972"/>
    </row>
    <row r="1973" spans="2:2" ht="15" hidden="1" x14ac:dyDescent="0.25">
      <c r="B1973"/>
    </row>
    <row r="1974" spans="2:2" ht="15" hidden="1" x14ac:dyDescent="0.25">
      <c r="B1974"/>
    </row>
    <row r="1975" spans="2:2" ht="15" hidden="1" x14ac:dyDescent="0.25">
      <c r="B1975"/>
    </row>
    <row r="1976" spans="2:2" ht="15" hidden="1" x14ac:dyDescent="0.25">
      <c r="B1976"/>
    </row>
    <row r="1977" spans="2:2" ht="15" hidden="1" x14ac:dyDescent="0.25">
      <c r="B1977"/>
    </row>
    <row r="1978" spans="2:2" ht="15" hidden="1" x14ac:dyDescent="0.25">
      <c r="B1978"/>
    </row>
    <row r="1979" spans="2:2" ht="15" hidden="1" x14ac:dyDescent="0.25">
      <c r="B1979"/>
    </row>
    <row r="1980" spans="2:2" ht="15" hidden="1" x14ac:dyDescent="0.25">
      <c r="B1980"/>
    </row>
    <row r="1981" spans="2:2" ht="15" hidden="1" x14ac:dyDescent="0.25">
      <c r="B1981"/>
    </row>
    <row r="1982" spans="2:2" ht="15" hidden="1" x14ac:dyDescent="0.25">
      <c r="B1982"/>
    </row>
    <row r="1983" spans="2:2" ht="15" hidden="1" x14ac:dyDescent="0.25">
      <c r="B1983"/>
    </row>
    <row r="1984" spans="2:2" ht="15" hidden="1" x14ac:dyDescent="0.25">
      <c r="B1984"/>
    </row>
    <row r="1985" spans="2:2" ht="15" hidden="1" x14ac:dyDescent="0.25">
      <c r="B1985"/>
    </row>
    <row r="1986" spans="2:2" ht="15" hidden="1" x14ac:dyDescent="0.25">
      <c r="B1986"/>
    </row>
    <row r="1987" spans="2:2" ht="15" hidden="1" x14ac:dyDescent="0.25">
      <c r="B1987"/>
    </row>
    <row r="1988" spans="2:2" ht="15" hidden="1" x14ac:dyDescent="0.25">
      <c r="B1988"/>
    </row>
    <row r="1989" spans="2:2" ht="15" hidden="1" x14ac:dyDescent="0.25">
      <c r="B1989"/>
    </row>
    <row r="1990" spans="2:2" ht="15" hidden="1" x14ac:dyDescent="0.25">
      <c r="B1990"/>
    </row>
    <row r="1991" spans="2:2" ht="15" hidden="1" x14ac:dyDescent="0.25">
      <c r="B1991"/>
    </row>
    <row r="1992" spans="2:2" ht="15" hidden="1" x14ac:dyDescent="0.25">
      <c r="B1992"/>
    </row>
    <row r="1993" spans="2:2" ht="15" hidden="1" x14ac:dyDescent="0.25">
      <c r="B1993"/>
    </row>
    <row r="1994" spans="2:2" ht="15" hidden="1" x14ac:dyDescent="0.25">
      <c r="B1994"/>
    </row>
    <row r="1995" spans="2:2" ht="15" hidden="1" x14ac:dyDescent="0.25">
      <c r="B1995"/>
    </row>
    <row r="1996" spans="2:2" ht="15" hidden="1" x14ac:dyDescent="0.25">
      <c r="B1996"/>
    </row>
    <row r="1997" spans="2:2" ht="15" hidden="1" x14ac:dyDescent="0.25">
      <c r="B1997"/>
    </row>
    <row r="1998" spans="2:2" ht="15" hidden="1" x14ac:dyDescent="0.25">
      <c r="B1998"/>
    </row>
    <row r="1999" spans="2:2" ht="15" hidden="1" x14ac:dyDescent="0.25">
      <c r="B1999"/>
    </row>
    <row r="2000" spans="2:2" ht="15" hidden="1" x14ac:dyDescent="0.25">
      <c r="B2000"/>
    </row>
    <row r="2001" spans="2:2" ht="15" hidden="1" x14ac:dyDescent="0.25">
      <c r="B2001"/>
    </row>
    <row r="2002" spans="2:2" ht="15" hidden="1" x14ac:dyDescent="0.25">
      <c r="B2002"/>
    </row>
    <row r="2003" spans="2:2" ht="15" hidden="1" x14ac:dyDescent="0.25">
      <c r="B2003"/>
    </row>
    <row r="2004" spans="2:2" ht="15" hidden="1" x14ac:dyDescent="0.25">
      <c r="B2004"/>
    </row>
    <row r="2005" spans="2:2" ht="15" hidden="1" x14ac:dyDescent="0.25">
      <c r="B2005"/>
    </row>
    <row r="2006" spans="2:2" ht="15" hidden="1" x14ac:dyDescent="0.25">
      <c r="B2006"/>
    </row>
    <row r="2007" spans="2:2" ht="15" hidden="1" x14ac:dyDescent="0.25">
      <c r="B2007"/>
    </row>
    <row r="2008" spans="2:2" ht="15" hidden="1" x14ac:dyDescent="0.25">
      <c r="B2008"/>
    </row>
    <row r="2009" spans="2:2" ht="15" hidden="1" x14ac:dyDescent="0.25">
      <c r="B2009"/>
    </row>
    <row r="2010" spans="2:2" ht="15" hidden="1" x14ac:dyDescent="0.25">
      <c r="B2010"/>
    </row>
    <row r="2011" spans="2:2" ht="15" hidden="1" x14ac:dyDescent="0.25">
      <c r="B2011"/>
    </row>
    <row r="2012" spans="2:2" ht="15" hidden="1" x14ac:dyDescent="0.25">
      <c r="B2012"/>
    </row>
    <row r="2013" spans="2:2" ht="15" hidden="1" x14ac:dyDescent="0.25">
      <c r="B2013"/>
    </row>
    <row r="2014" spans="2:2" ht="15" hidden="1" x14ac:dyDescent="0.25">
      <c r="B2014"/>
    </row>
    <row r="2015" spans="2:2" ht="15" hidden="1" x14ac:dyDescent="0.25">
      <c r="B2015"/>
    </row>
    <row r="2016" spans="2:2" ht="15" hidden="1" x14ac:dyDescent="0.25">
      <c r="B2016"/>
    </row>
    <row r="2017" spans="2:2" ht="15" hidden="1" x14ac:dyDescent="0.25">
      <c r="B2017"/>
    </row>
    <row r="2018" spans="2:2" ht="15" hidden="1" x14ac:dyDescent="0.25">
      <c r="B2018"/>
    </row>
    <row r="2019" spans="2:2" ht="15" hidden="1" x14ac:dyDescent="0.25">
      <c r="B2019"/>
    </row>
    <row r="2020" spans="2:2" ht="15" hidden="1" x14ac:dyDescent="0.25">
      <c r="B2020"/>
    </row>
    <row r="2021" spans="2:2" ht="15" hidden="1" x14ac:dyDescent="0.25">
      <c r="B2021"/>
    </row>
    <row r="2022" spans="2:2" ht="15" hidden="1" x14ac:dyDescent="0.25">
      <c r="B2022"/>
    </row>
    <row r="2023" spans="2:2" ht="15" hidden="1" x14ac:dyDescent="0.25">
      <c r="B2023"/>
    </row>
    <row r="2024" spans="2:2" ht="15" hidden="1" x14ac:dyDescent="0.25">
      <c r="B2024"/>
    </row>
    <row r="2025" spans="2:2" ht="15" hidden="1" x14ac:dyDescent="0.25">
      <c r="B2025"/>
    </row>
    <row r="2026" spans="2:2" ht="15" hidden="1" x14ac:dyDescent="0.25">
      <c r="B2026"/>
    </row>
    <row r="2027" spans="2:2" ht="15" hidden="1" x14ac:dyDescent="0.25">
      <c r="B2027"/>
    </row>
    <row r="2028" spans="2:2" ht="15" hidden="1" x14ac:dyDescent="0.25">
      <c r="B2028"/>
    </row>
    <row r="2029" spans="2:2" ht="15" hidden="1" x14ac:dyDescent="0.25">
      <c r="B2029"/>
    </row>
    <row r="2030" spans="2:2" ht="15" hidden="1" x14ac:dyDescent="0.25">
      <c r="B2030"/>
    </row>
    <row r="2031" spans="2:2" ht="15" hidden="1" x14ac:dyDescent="0.25">
      <c r="B2031"/>
    </row>
    <row r="2032" spans="2:2" ht="15" hidden="1" x14ac:dyDescent="0.25">
      <c r="B2032"/>
    </row>
    <row r="2033" spans="2:2" ht="15" hidden="1" x14ac:dyDescent="0.25">
      <c r="B2033"/>
    </row>
    <row r="2034" spans="2:2" ht="15" hidden="1" x14ac:dyDescent="0.25">
      <c r="B2034"/>
    </row>
    <row r="2035" spans="2:2" ht="15" hidden="1" x14ac:dyDescent="0.25">
      <c r="B2035"/>
    </row>
    <row r="2036" spans="2:2" ht="15" hidden="1" x14ac:dyDescent="0.25">
      <c r="B2036"/>
    </row>
    <row r="2037" spans="2:2" ht="15" hidden="1" x14ac:dyDescent="0.25">
      <c r="B2037"/>
    </row>
    <row r="2038" spans="2:2" ht="15" hidden="1" x14ac:dyDescent="0.25">
      <c r="B2038"/>
    </row>
    <row r="2039" spans="2:2" ht="15" hidden="1" x14ac:dyDescent="0.25">
      <c r="B2039"/>
    </row>
    <row r="2040" spans="2:2" ht="15" hidden="1" x14ac:dyDescent="0.25">
      <c r="B2040"/>
    </row>
    <row r="2041" spans="2:2" ht="15" hidden="1" x14ac:dyDescent="0.25">
      <c r="B2041"/>
    </row>
    <row r="2042" spans="2:2" ht="15" hidden="1" x14ac:dyDescent="0.25">
      <c r="B2042"/>
    </row>
    <row r="2043" spans="2:2" ht="15" hidden="1" x14ac:dyDescent="0.25">
      <c r="B2043"/>
    </row>
    <row r="2044" spans="2:2" ht="15" hidden="1" x14ac:dyDescent="0.25">
      <c r="B2044"/>
    </row>
    <row r="2045" spans="2:2" ht="15" hidden="1" x14ac:dyDescent="0.25">
      <c r="B2045"/>
    </row>
    <row r="2046" spans="2:2" ht="15" hidden="1" x14ac:dyDescent="0.25">
      <c r="B2046"/>
    </row>
    <row r="2047" spans="2:2" ht="15" hidden="1" x14ac:dyDescent="0.25">
      <c r="B2047"/>
    </row>
    <row r="2048" spans="2:2" ht="15" hidden="1" x14ac:dyDescent="0.25">
      <c r="B2048"/>
    </row>
    <row r="2049" spans="2:2" ht="15" hidden="1" x14ac:dyDescent="0.25">
      <c r="B2049"/>
    </row>
    <row r="2050" spans="2:2" ht="15" hidden="1" x14ac:dyDescent="0.25">
      <c r="B2050"/>
    </row>
    <row r="2051" spans="2:2" ht="15" hidden="1" x14ac:dyDescent="0.25">
      <c r="B2051"/>
    </row>
    <row r="2052" spans="2:2" ht="15" hidden="1" x14ac:dyDescent="0.25">
      <c r="B2052"/>
    </row>
    <row r="2053" spans="2:2" ht="15" hidden="1" x14ac:dyDescent="0.25">
      <c r="B2053"/>
    </row>
    <row r="2054" spans="2:2" ht="15" hidden="1" x14ac:dyDescent="0.25">
      <c r="B2054"/>
    </row>
    <row r="2055" spans="2:2" ht="15" hidden="1" x14ac:dyDescent="0.25">
      <c r="B2055"/>
    </row>
    <row r="2056" spans="2:2" ht="15" hidden="1" x14ac:dyDescent="0.25">
      <c r="B2056"/>
    </row>
    <row r="2057" spans="2:2" ht="15" hidden="1" x14ac:dyDescent="0.25">
      <c r="B2057"/>
    </row>
    <row r="2058" spans="2:2" ht="15" hidden="1" x14ac:dyDescent="0.25">
      <c r="B2058"/>
    </row>
    <row r="2059" spans="2:2" ht="15" hidden="1" x14ac:dyDescent="0.25">
      <c r="B2059"/>
    </row>
    <row r="2060" spans="2:2" ht="15" hidden="1" x14ac:dyDescent="0.25">
      <c r="B2060"/>
    </row>
    <row r="2061" spans="2:2" ht="15" hidden="1" x14ac:dyDescent="0.25">
      <c r="B2061"/>
    </row>
    <row r="2062" spans="2:2" ht="15" hidden="1" x14ac:dyDescent="0.25">
      <c r="B2062"/>
    </row>
    <row r="2063" spans="2:2" ht="15" hidden="1" x14ac:dyDescent="0.25">
      <c r="B2063"/>
    </row>
    <row r="2064" spans="2:2" ht="15" hidden="1" x14ac:dyDescent="0.25">
      <c r="B2064"/>
    </row>
    <row r="2065" spans="2:2" ht="15" hidden="1" x14ac:dyDescent="0.25">
      <c r="B2065"/>
    </row>
    <row r="2066" spans="2:2" ht="15" hidden="1" x14ac:dyDescent="0.25">
      <c r="B2066"/>
    </row>
    <row r="2067" spans="2:2" ht="15" hidden="1" x14ac:dyDescent="0.25">
      <c r="B2067"/>
    </row>
    <row r="2068" spans="2:2" ht="15" hidden="1" x14ac:dyDescent="0.25">
      <c r="B2068"/>
    </row>
    <row r="2069" spans="2:2" ht="15" hidden="1" x14ac:dyDescent="0.25">
      <c r="B2069"/>
    </row>
    <row r="2070" spans="2:2" ht="15" hidden="1" x14ac:dyDescent="0.25">
      <c r="B2070"/>
    </row>
    <row r="2071" spans="2:2" ht="15" hidden="1" x14ac:dyDescent="0.25">
      <c r="B2071"/>
    </row>
    <row r="2072" spans="2:2" ht="15" hidden="1" x14ac:dyDescent="0.25">
      <c r="B2072"/>
    </row>
    <row r="2073" spans="2:2" ht="15" hidden="1" x14ac:dyDescent="0.25">
      <c r="B2073"/>
    </row>
    <row r="2074" spans="2:2" ht="15" hidden="1" x14ac:dyDescent="0.25">
      <c r="B2074"/>
    </row>
    <row r="2075" spans="2:2" ht="15" hidden="1" x14ac:dyDescent="0.25">
      <c r="B2075"/>
    </row>
    <row r="2076" spans="2:2" ht="15" hidden="1" x14ac:dyDescent="0.25">
      <c r="B2076"/>
    </row>
    <row r="2077" spans="2:2" ht="15" hidden="1" x14ac:dyDescent="0.25">
      <c r="B2077"/>
    </row>
    <row r="2078" spans="2:2" ht="15" hidden="1" x14ac:dyDescent="0.25">
      <c r="B2078"/>
    </row>
    <row r="2079" spans="2:2" ht="15" hidden="1" x14ac:dyDescent="0.25">
      <c r="B2079"/>
    </row>
    <row r="2080" spans="2:2" ht="15" hidden="1" x14ac:dyDescent="0.25">
      <c r="B2080"/>
    </row>
    <row r="2081" spans="2:2" ht="15" hidden="1" x14ac:dyDescent="0.25">
      <c r="B2081"/>
    </row>
    <row r="2082" spans="2:2" ht="15" hidden="1" x14ac:dyDescent="0.25">
      <c r="B2082"/>
    </row>
    <row r="2083" spans="2:2" ht="15" hidden="1" x14ac:dyDescent="0.25">
      <c r="B2083"/>
    </row>
    <row r="2084" spans="2:2" ht="15" hidden="1" x14ac:dyDescent="0.25">
      <c r="B2084"/>
    </row>
    <row r="2085" spans="2:2" ht="15" hidden="1" x14ac:dyDescent="0.25">
      <c r="B2085"/>
    </row>
    <row r="2086" spans="2:2" ht="15" hidden="1" x14ac:dyDescent="0.25">
      <c r="B2086"/>
    </row>
    <row r="2087" spans="2:2" ht="15" hidden="1" x14ac:dyDescent="0.25">
      <c r="B2087"/>
    </row>
    <row r="2088" spans="2:2" ht="15" hidden="1" x14ac:dyDescent="0.25">
      <c r="B2088"/>
    </row>
    <row r="2089" spans="2:2" ht="15" hidden="1" x14ac:dyDescent="0.25">
      <c r="B2089"/>
    </row>
    <row r="2090" spans="2:2" ht="15" hidden="1" x14ac:dyDescent="0.25">
      <c r="B2090"/>
    </row>
    <row r="2091" spans="2:2" ht="15" hidden="1" x14ac:dyDescent="0.25">
      <c r="B2091"/>
    </row>
    <row r="2092" spans="2:2" ht="15" hidden="1" x14ac:dyDescent="0.25">
      <c r="B2092"/>
    </row>
    <row r="2093" spans="2:2" ht="15" hidden="1" x14ac:dyDescent="0.25">
      <c r="B2093"/>
    </row>
    <row r="2094" spans="2:2" ht="15" hidden="1" x14ac:dyDescent="0.25">
      <c r="B2094"/>
    </row>
    <row r="2095" spans="2:2" ht="15" hidden="1" x14ac:dyDescent="0.25">
      <c r="B2095"/>
    </row>
    <row r="2096" spans="2:2" ht="15" hidden="1" x14ac:dyDescent="0.25">
      <c r="B2096"/>
    </row>
    <row r="2097" spans="2:2" ht="15" hidden="1" x14ac:dyDescent="0.25">
      <c r="B2097"/>
    </row>
    <row r="2098" spans="2:2" ht="15" hidden="1" x14ac:dyDescent="0.25">
      <c r="B2098"/>
    </row>
    <row r="2099" spans="2:2" ht="15" hidden="1" x14ac:dyDescent="0.25">
      <c r="B2099"/>
    </row>
    <row r="2100" spans="2:2" ht="15" hidden="1" x14ac:dyDescent="0.25">
      <c r="B2100"/>
    </row>
    <row r="2101" spans="2:2" ht="15" hidden="1" x14ac:dyDescent="0.25">
      <c r="B2101"/>
    </row>
    <row r="2102" spans="2:2" ht="15" hidden="1" x14ac:dyDescent="0.25">
      <c r="B2102"/>
    </row>
    <row r="2103" spans="2:2" ht="15" hidden="1" x14ac:dyDescent="0.25">
      <c r="B2103"/>
    </row>
    <row r="2104" spans="2:2" ht="15" hidden="1" x14ac:dyDescent="0.25">
      <c r="B2104"/>
    </row>
    <row r="2105" spans="2:2" ht="15" hidden="1" x14ac:dyDescent="0.25">
      <c r="B2105"/>
    </row>
    <row r="2106" spans="2:2" ht="15" hidden="1" x14ac:dyDescent="0.25">
      <c r="B2106"/>
    </row>
    <row r="2107" spans="2:2" ht="15" hidden="1" x14ac:dyDescent="0.25">
      <c r="B2107"/>
    </row>
    <row r="2108" spans="2:2" ht="15" hidden="1" x14ac:dyDescent="0.25">
      <c r="B2108"/>
    </row>
    <row r="2109" spans="2:2" ht="15" hidden="1" x14ac:dyDescent="0.25">
      <c r="B2109"/>
    </row>
    <row r="2110" spans="2:2" ht="15" hidden="1" x14ac:dyDescent="0.25">
      <c r="B2110"/>
    </row>
    <row r="2111" spans="2:2" ht="15" hidden="1" x14ac:dyDescent="0.25">
      <c r="B2111"/>
    </row>
    <row r="2112" spans="2:2" ht="15" hidden="1" x14ac:dyDescent="0.25">
      <c r="B2112"/>
    </row>
    <row r="2113" spans="2:2" ht="15" hidden="1" x14ac:dyDescent="0.25">
      <c r="B2113"/>
    </row>
    <row r="2114" spans="2:2" ht="15" hidden="1" x14ac:dyDescent="0.25">
      <c r="B2114"/>
    </row>
    <row r="2115" spans="2:2" ht="15" hidden="1" x14ac:dyDescent="0.25">
      <c r="B2115"/>
    </row>
    <row r="2116" spans="2:2" ht="15" hidden="1" x14ac:dyDescent="0.25">
      <c r="B2116"/>
    </row>
    <row r="2117" spans="2:2" ht="15" hidden="1" x14ac:dyDescent="0.25">
      <c r="B2117"/>
    </row>
    <row r="2118" spans="2:2" ht="15" hidden="1" x14ac:dyDescent="0.25">
      <c r="B2118"/>
    </row>
    <row r="2119" spans="2:2" ht="15" hidden="1" x14ac:dyDescent="0.25">
      <c r="B2119"/>
    </row>
    <row r="2120" spans="2:2" ht="15" hidden="1" x14ac:dyDescent="0.25">
      <c r="B2120"/>
    </row>
    <row r="2121" spans="2:2" ht="15" hidden="1" x14ac:dyDescent="0.25">
      <c r="B2121"/>
    </row>
    <row r="2122" spans="2:2" ht="15" hidden="1" x14ac:dyDescent="0.25">
      <c r="B2122"/>
    </row>
    <row r="2123" spans="2:2" ht="15" hidden="1" x14ac:dyDescent="0.25">
      <c r="B2123"/>
    </row>
    <row r="2124" spans="2:2" ht="15" hidden="1" x14ac:dyDescent="0.25">
      <c r="B2124"/>
    </row>
    <row r="2125" spans="2:2" ht="15" hidden="1" x14ac:dyDescent="0.25">
      <c r="B2125"/>
    </row>
    <row r="2126" spans="2:2" ht="15" hidden="1" x14ac:dyDescent="0.25">
      <c r="B2126"/>
    </row>
    <row r="2127" spans="2:2" ht="15" hidden="1" x14ac:dyDescent="0.25">
      <c r="B2127"/>
    </row>
    <row r="2128" spans="2:2" ht="15" hidden="1" x14ac:dyDescent="0.25">
      <c r="B2128"/>
    </row>
    <row r="2129" spans="2:2" ht="15" hidden="1" x14ac:dyDescent="0.25">
      <c r="B2129"/>
    </row>
    <row r="2130" spans="2:2" ht="15" hidden="1" x14ac:dyDescent="0.25">
      <c r="B2130"/>
    </row>
    <row r="2131" spans="2:2" ht="15" hidden="1" x14ac:dyDescent="0.25">
      <c r="B2131"/>
    </row>
    <row r="2132" spans="2:2" ht="15" hidden="1" x14ac:dyDescent="0.25">
      <c r="B2132"/>
    </row>
    <row r="2133" spans="2:2" ht="15" hidden="1" x14ac:dyDescent="0.25">
      <c r="B2133"/>
    </row>
    <row r="2134" spans="2:2" ht="15" hidden="1" x14ac:dyDescent="0.25">
      <c r="B2134"/>
    </row>
    <row r="2135" spans="2:2" ht="15" hidden="1" x14ac:dyDescent="0.25">
      <c r="B2135"/>
    </row>
    <row r="2136" spans="2:2" ht="15" hidden="1" x14ac:dyDescent="0.25">
      <c r="B2136"/>
    </row>
    <row r="2137" spans="2:2" ht="15" hidden="1" x14ac:dyDescent="0.25">
      <c r="B2137"/>
    </row>
    <row r="2138" spans="2:2" ht="15" hidden="1" x14ac:dyDescent="0.25">
      <c r="B2138"/>
    </row>
    <row r="2139" spans="2:2" ht="15" hidden="1" x14ac:dyDescent="0.25">
      <c r="B2139"/>
    </row>
    <row r="2140" spans="2:2" ht="15" hidden="1" x14ac:dyDescent="0.25">
      <c r="B2140"/>
    </row>
    <row r="2141" spans="2:2" ht="15" hidden="1" x14ac:dyDescent="0.25">
      <c r="B2141"/>
    </row>
    <row r="2142" spans="2:2" ht="15" hidden="1" x14ac:dyDescent="0.25">
      <c r="B2142"/>
    </row>
    <row r="2143" spans="2:2" ht="15" hidden="1" x14ac:dyDescent="0.25">
      <c r="B2143"/>
    </row>
    <row r="2144" spans="2:2" ht="15" hidden="1" x14ac:dyDescent="0.25">
      <c r="B2144"/>
    </row>
    <row r="2145" spans="2:2" ht="15" hidden="1" x14ac:dyDescent="0.25">
      <c r="B2145"/>
    </row>
    <row r="2146" spans="2:2" ht="15" hidden="1" x14ac:dyDescent="0.25">
      <c r="B2146"/>
    </row>
    <row r="2147" spans="2:2" ht="15" hidden="1" x14ac:dyDescent="0.25">
      <c r="B2147"/>
    </row>
    <row r="2148" spans="2:2" ht="15" hidden="1" x14ac:dyDescent="0.25">
      <c r="B2148"/>
    </row>
    <row r="2149" spans="2:2" ht="15" hidden="1" x14ac:dyDescent="0.25">
      <c r="B2149"/>
    </row>
  </sheetData>
  <sheetProtection algorithmName="SHA-512" hashValue="onx0Z+yi6O6+oxpWOKYS4fKor0moEo0oibVkrJL5+XgoVEK2csVhs8UOdFA0bdCaa2FOiUBB+KfRJ2qSqBmfsQ==" saltValue="NqMOHbTNj+q+p2QpfdQTPQ==" spinCount="100000" sheet="1" objects="1" scenarios="1" selectLockedCells="1" selectUnlockedCells="1"/>
  <autoFilter ref="B1:L891" xr:uid="{00000000-0009-0000-0000-000000000000}">
    <sortState xmlns:xlrd2="http://schemas.microsoft.com/office/spreadsheetml/2017/richdata2" ref="B2:L891">
      <sortCondition ref="C1:C891"/>
    </sortState>
  </autoFilter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FF0000"/>
  </sheetPr>
  <dimension ref="A1:D274"/>
  <sheetViews>
    <sheetView workbookViewId="0">
      <selection activeCell="B17" sqref="B17"/>
    </sheetView>
  </sheetViews>
  <sheetFormatPr baseColWidth="10" defaultColWidth="8.7109375" defaultRowHeight="12.75" x14ac:dyDescent="0.25"/>
  <cols>
    <col min="1" max="1" width="11.7109375" style="2" bestFit="1" customWidth="1"/>
    <col min="2" max="2" width="47.28515625" style="2" bestFit="1" customWidth="1"/>
    <col min="3" max="3" width="10.85546875" style="2" bestFit="1" customWidth="1"/>
    <col min="4" max="4" width="13.42578125" style="2" bestFit="1" customWidth="1"/>
    <col min="5" max="16384" width="8.7109375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604</v>
      </c>
      <c r="B2" s="2" t="s">
        <v>20</v>
      </c>
      <c r="C2" s="326">
        <v>300</v>
      </c>
      <c r="D2" s="2" t="s">
        <v>21</v>
      </c>
    </row>
    <row r="3" spans="1:4" x14ac:dyDescent="0.25">
      <c r="A3" s="2" t="s">
        <v>605</v>
      </c>
      <c r="B3" s="2" t="s">
        <v>20</v>
      </c>
      <c r="C3" s="326">
        <v>230</v>
      </c>
      <c r="D3" s="2" t="s">
        <v>21</v>
      </c>
    </row>
    <row r="4" spans="1:4" x14ac:dyDescent="0.25">
      <c r="A4" s="2">
        <v>130349</v>
      </c>
      <c r="B4" s="2" t="s">
        <v>31</v>
      </c>
      <c r="C4" s="326">
        <v>100</v>
      </c>
      <c r="D4" s="2" t="s">
        <v>21</v>
      </c>
    </row>
    <row r="5" spans="1:4" x14ac:dyDescent="0.25">
      <c r="A5" s="2">
        <v>130358</v>
      </c>
      <c r="B5" s="2" t="s">
        <v>97</v>
      </c>
      <c r="C5" s="326">
        <v>200</v>
      </c>
      <c r="D5" s="2" t="s">
        <v>10</v>
      </c>
    </row>
    <row r="6" spans="1:4" x14ac:dyDescent="0.25">
      <c r="A6" s="2">
        <v>130367</v>
      </c>
      <c r="B6" s="2" t="s">
        <v>39</v>
      </c>
      <c r="C6" s="326">
        <v>100</v>
      </c>
      <c r="D6" s="2" t="s">
        <v>21</v>
      </c>
    </row>
    <row r="7" spans="1:4" x14ac:dyDescent="0.25">
      <c r="A7" s="2" t="s">
        <v>606</v>
      </c>
      <c r="B7" s="2" t="s">
        <v>45</v>
      </c>
      <c r="C7" s="326">
        <v>166.67</v>
      </c>
      <c r="D7" s="2" t="s">
        <v>21</v>
      </c>
    </row>
    <row r="8" spans="1:4" x14ac:dyDescent="0.25">
      <c r="A8" s="2" t="s">
        <v>607</v>
      </c>
      <c r="B8" s="2" t="s">
        <v>45</v>
      </c>
      <c r="C8" s="326">
        <v>200</v>
      </c>
      <c r="D8" s="2" t="s">
        <v>21</v>
      </c>
    </row>
    <row r="9" spans="1:4" x14ac:dyDescent="0.25">
      <c r="A9" s="2" t="s">
        <v>608</v>
      </c>
      <c r="B9" s="2" t="s">
        <v>60</v>
      </c>
      <c r="C9" s="326">
        <v>300</v>
      </c>
      <c r="D9" s="2" t="s">
        <v>21</v>
      </c>
    </row>
    <row r="10" spans="1:4" x14ac:dyDescent="0.25">
      <c r="A10" s="2" t="s">
        <v>609</v>
      </c>
      <c r="B10" s="2" t="s">
        <v>60</v>
      </c>
      <c r="C10" s="326">
        <v>230</v>
      </c>
      <c r="D10" s="2" t="s">
        <v>21</v>
      </c>
    </row>
    <row r="11" spans="1:4" x14ac:dyDescent="0.25">
      <c r="A11" s="2">
        <v>130429</v>
      </c>
      <c r="B11" s="2" t="s">
        <v>75</v>
      </c>
      <c r="C11" s="326">
        <v>129</v>
      </c>
      <c r="D11" s="2" t="s">
        <v>10</v>
      </c>
    </row>
    <row r="12" spans="1:4" x14ac:dyDescent="0.25">
      <c r="A12" s="2">
        <v>130457</v>
      </c>
      <c r="B12" s="2" t="s">
        <v>87</v>
      </c>
      <c r="C12" s="326">
        <v>227.28</v>
      </c>
      <c r="D12" s="2" t="s">
        <v>21</v>
      </c>
    </row>
    <row r="13" spans="1:4" x14ac:dyDescent="0.25">
      <c r="A13" s="2">
        <v>130458</v>
      </c>
      <c r="B13" s="2" t="s">
        <v>81</v>
      </c>
      <c r="C13" s="326">
        <v>240</v>
      </c>
      <c r="D13" s="2" t="s">
        <v>21</v>
      </c>
    </row>
    <row r="14" spans="1:4" x14ac:dyDescent="0.25">
      <c r="A14" s="2">
        <v>130467</v>
      </c>
      <c r="B14" s="2" t="s">
        <v>91</v>
      </c>
      <c r="C14" s="326">
        <v>30</v>
      </c>
      <c r="D14" s="2" t="s">
        <v>21</v>
      </c>
    </row>
    <row r="15" spans="1:4" x14ac:dyDescent="0.25">
      <c r="A15" s="2">
        <v>130492</v>
      </c>
      <c r="B15" s="2" t="s">
        <v>65</v>
      </c>
      <c r="C15" s="326">
        <v>75</v>
      </c>
      <c r="D15" s="2" t="s">
        <v>21</v>
      </c>
    </row>
    <row r="16" spans="1:4" x14ac:dyDescent="0.25">
      <c r="A16" s="2">
        <v>130546</v>
      </c>
      <c r="B16" s="2" t="s">
        <v>148</v>
      </c>
      <c r="C16" s="326">
        <v>200000</v>
      </c>
      <c r="D16" s="2" t="s">
        <v>149</v>
      </c>
    </row>
    <row r="17" spans="1:4" x14ac:dyDescent="0.25">
      <c r="A17" s="2">
        <v>130549</v>
      </c>
      <c r="B17" s="2" t="s">
        <v>128</v>
      </c>
      <c r="C17" s="326">
        <v>367.5</v>
      </c>
      <c r="D17" s="2" t="s">
        <v>10</v>
      </c>
    </row>
    <row r="18" spans="1:4" x14ac:dyDescent="0.25">
      <c r="A18" s="2">
        <v>130550</v>
      </c>
      <c r="B18" s="2" t="s">
        <v>154</v>
      </c>
      <c r="C18" s="326">
        <v>620000</v>
      </c>
      <c r="D18" s="2" t="s">
        <v>149</v>
      </c>
    </row>
    <row r="19" spans="1:4" x14ac:dyDescent="0.25">
      <c r="A19" s="2">
        <v>130563</v>
      </c>
      <c r="B19" s="2" t="s">
        <v>332</v>
      </c>
      <c r="C19" s="326">
        <v>320</v>
      </c>
      <c r="D19" s="2" t="s">
        <v>10</v>
      </c>
    </row>
    <row r="20" spans="1:4" x14ac:dyDescent="0.25">
      <c r="A20" s="454">
        <v>131125</v>
      </c>
      <c r="B20" s="2" t="s">
        <v>100</v>
      </c>
      <c r="C20" s="326">
        <v>367.5</v>
      </c>
      <c r="D20" s="2" t="s">
        <v>10</v>
      </c>
    </row>
    <row r="21" spans="1:4" x14ac:dyDescent="0.25">
      <c r="A21" s="454">
        <v>131125</v>
      </c>
      <c r="B21" s="2" t="s">
        <v>100</v>
      </c>
      <c r="C21" s="326">
        <v>84</v>
      </c>
      <c r="D21" s="2" t="s">
        <v>10</v>
      </c>
    </row>
    <row r="22" spans="1:4" x14ac:dyDescent="0.25">
      <c r="A22" s="2">
        <v>131354</v>
      </c>
      <c r="B22" s="2" t="s">
        <v>137</v>
      </c>
      <c r="C22" s="326">
        <v>100</v>
      </c>
      <c r="D22" s="2" t="s">
        <v>10</v>
      </c>
    </row>
    <row r="23" spans="1:4" x14ac:dyDescent="0.25">
      <c r="A23" s="2">
        <v>131387</v>
      </c>
      <c r="B23" s="2" t="s">
        <v>113</v>
      </c>
      <c r="C23" s="326">
        <v>275</v>
      </c>
      <c r="D23" s="2" t="s">
        <v>10</v>
      </c>
    </row>
    <row r="24" spans="1:4" x14ac:dyDescent="0.25">
      <c r="A24" s="2">
        <v>131637</v>
      </c>
      <c r="B24" s="2" t="s">
        <v>141</v>
      </c>
      <c r="C24" s="326">
        <v>107</v>
      </c>
      <c r="D24" s="2" t="s">
        <v>10</v>
      </c>
    </row>
    <row r="25" spans="1:4" x14ac:dyDescent="0.25">
      <c r="A25" s="2">
        <v>700244</v>
      </c>
      <c r="B25" s="2" t="s">
        <v>469</v>
      </c>
      <c r="C25" s="326">
        <v>16.875</v>
      </c>
      <c r="D25" s="2" t="s">
        <v>10</v>
      </c>
    </row>
    <row r="26" spans="1:4" x14ac:dyDescent="0.25">
      <c r="A26" s="2">
        <v>700367</v>
      </c>
      <c r="B26" s="2" t="s">
        <v>461</v>
      </c>
      <c r="C26" s="326">
        <v>100</v>
      </c>
      <c r="D26" s="2" t="s">
        <v>21</v>
      </c>
    </row>
    <row r="27" spans="1:4" x14ac:dyDescent="0.25">
      <c r="A27" s="2">
        <v>700923</v>
      </c>
      <c r="B27" s="2" t="s">
        <v>137</v>
      </c>
      <c r="C27" s="326">
        <v>100</v>
      </c>
      <c r="D27" s="2" t="s">
        <v>10</v>
      </c>
    </row>
    <row r="28" spans="1:4" x14ac:dyDescent="0.25">
      <c r="A28" s="2">
        <v>130453</v>
      </c>
      <c r="B28" s="2" t="s">
        <v>338</v>
      </c>
      <c r="C28" s="4">
        <v>50</v>
      </c>
      <c r="D28" s="2" t="s">
        <v>21</v>
      </c>
    </row>
    <row r="29" spans="1:4" x14ac:dyDescent="0.25">
      <c r="A29" s="2">
        <v>130547</v>
      </c>
      <c r="B29" s="2" t="s">
        <v>612</v>
      </c>
      <c r="C29" s="326">
        <v>250</v>
      </c>
      <c r="D29" s="2" t="s">
        <v>10</v>
      </c>
    </row>
    <row r="30" spans="1:4" x14ac:dyDescent="0.25">
      <c r="C30" s="4"/>
    </row>
    <row r="31" spans="1:4" x14ac:dyDescent="0.25">
      <c r="C31" s="4"/>
    </row>
    <row r="32" spans="1:4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  <row r="43" spans="3:3" x14ac:dyDescent="0.25">
      <c r="C43" s="4"/>
    </row>
    <row r="44" spans="3:3" x14ac:dyDescent="0.25">
      <c r="C44" s="4"/>
    </row>
    <row r="45" spans="3:3" x14ac:dyDescent="0.25">
      <c r="C45" s="4"/>
    </row>
    <row r="46" spans="3:3" x14ac:dyDescent="0.25">
      <c r="C46" s="4"/>
    </row>
    <row r="47" spans="3:3" x14ac:dyDescent="0.25">
      <c r="C47" s="4"/>
    </row>
    <row r="48" spans="3:3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</sheetData>
  <sheetProtection algorithmName="SHA-512" hashValue="wIzHBapOViNsn3EoPU8qAkIYwkEivzDpy/lrnJQFjbZAgay1WSeyn9I+LRTKMe7Ponue/7y8T8rTL/vAnp1U0A==" saltValue="c0j8zLGjlGZ522cv/2tMbA==" spinCount="100000" sheet="1" objects="1" scenarios="1" selectLockedCells="1" selectUnlockedCells="1"/>
  <autoFilter ref="A1:D27" xr:uid="{00000000-0009-0000-0000-000001000000}">
    <sortState xmlns:xlrd2="http://schemas.microsoft.com/office/spreadsheetml/2017/richdata2" ref="A2:D274">
      <sortCondition ref="B1"/>
    </sortState>
  </autoFilter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F0000"/>
  </sheetPr>
  <dimension ref="A1:H445"/>
  <sheetViews>
    <sheetView workbookViewId="0">
      <selection activeCell="B15" sqref="B15"/>
    </sheetView>
  </sheetViews>
  <sheetFormatPr baseColWidth="10" defaultColWidth="8.7109375" defaultRowHeight="12.75" x14ac:dyDescent="0.25"/>
  <cols>
    <col min="1" max="1" width="12" style="2" bestFit="1" customWidth="1"/>
    <col min="2" max="2" width="42" style="2" bestFit="1" customWidth="1"/>
    <col min="3" max="5" width="12" style="2" bestFit="1" customWidth="1"/>
    <col min="6" max="6" width="42" style="2" bestFit="1" customWidth="1"/>
    <col min="7" max="7" width="12" style="2" bestFit="1" customWidth="1"/>
    <col min="8" max="8" width="13" style="2" bestFit="1" customWidth="1"/>
    <col min="9" max="16384" width="8.7109375" style="2"/>
  </cols>
  <sheetData>
    <row r="1" spans="1:8" x14ac:dyDescent="0.25">
      <c r="A1" s="1" t="s">
        <v>462</v>
      </c>
      <c r="B1" s="1" t="s">
        <v>463</v>
      </c>
      <c r="C1" s="1" t="s">
        <v>464</v>
      </c>
      <c r="D1" s="1" t="s">
        <v>465</v>
      </c>
      <c r="E1" s="1" t="s">
        <v>466</v>
      </c>
      <c r="F1" s="1" t="s">
        <v>463</v>
      </c>
      <c r="G1" s="1" t="s">
        <v>467</v>
      </c>
      <c r="H1" s="1" t="s">
        <v>468</v>
      </c>
    </row>
    <row r="2" spans="1:8" x14ac:dyDescent="0.25">
      <c r="A2" s="2">
        <v>130292</v>
      </c>
      <c r="B2" s="2" t="s">
        <v>20</v>
      </c>
      <c r="C2" s="4">
        <v>300</v>
      </c>
      <c r="D2" s="2" t="s">
        <v>21</v>
      </c>
      <c r="E2" s="2">
        <v>140730</v>
      </c>
      <c r="F2" s="2" t="s">
        <v>19</v>
      </c>
      <c r="G2" s="4">
        <v>19481</v>
      </c>
      <c r="H2" s="4">
        <v>0</v>
      </c>
    </row>
    <row r="3" spans="1:8" x14ac:dyDescent="0.25">
      <c r="A3" s="2">
        <v>130292</v>
      </c>
      <c r="B3" s="2" t="s">
        <v>20</v>
      </c>
      <c r="C3" s="4">
        <v>230</v>
      </c>
      <c r="D3" s="2" t="s">
        <v>21</v>
      </c>
      <c r="E3" s="2">
        <v>140730</v>
      </c>
      <c r="F3" s="2" t="s">
        <v>19</v>
      </c>
      <c r="G3" s="4">
        <v>14732</v>
      </c>
      <c r="H3" s="4">
        <v>230</v>
      </c>
    </row>
    <row r="4" spans="1:8" x14ac:dyDescent="0.25">
      <c r="A4" s="2">
        <v>130292</v>
      </c>
      <c r="B4" s="2" t="s">
        <v>20</v>
      </c>
      <c r="C4" s="4">
        <v>300</v>
      </c>
      <c r="D4" s="2" t="s">
        <v>21</v>
      </c>
      <c r="E4" s="2">
        <v>140730</v>
      </c>
      <c r="F4" s="2" t="s">
        <v>19</v>
      </c>
      <c r="G4" s="4">
        <v>9481</v>
      </c>
      <c r="H4" s="4">
        <v>300</v>
      </c>
    </row>
    <row r="5" spans="1:8" x14ac:dyDescent="0.25">
      <c r="A5" s="2">
        <v>130292</v>
      </c>
      <c r="B5" s="2" t="s">
        <v>20</v>
      </c>
      <c r="C5" s="4">
        <v>300</v>
      </c>
      <c r="D5" s="2" t="s">
        <v>21</v>
      </c>
      <c r="E5" s="2">
        <v>140730</v>
      </c>
      <c r="F5" s="2" t="s">
        <v>19</v>
      </c>
      <c r="G5" s="4">
        <v>19481</v>
      </c>
      <c r="H5" s="4">
        <v>300</v>
      </c>
    </row>
    <row r="6" spans="1:8" x14ac:dyDescent="0.25">
      <c r="A6" s="2">
        <v>130349</v>
      </c>
      <c r="B6" s="2" t="s">
        <v>31</v>
      </c>
      <c r="C6" s="4">
        <v>100</v>
      </c>
      <c r="D6" s="2" t="s">
        <v>21</v>
      </c>
      <c r="E6" s="2">
        <v>140899</v>
      </c>
      <c r="F6" s="2" t="s">
        <v>30</v>
      </c>
      <c r="G6" s="4">
        <v>18846</v>
      </c>
      <c r="H6" s="4">
        <v>0</v>
      </c>
    </row>
    <row r="7" spans="1:8" x14ac:dyDescent="0.25">
      <c r="A7" s="2">
        <v>130349</v>
      </c>
      <c r="B7" s="2" t="s">
        <v>31</v>
      </c>
      <c r="C7" s="4">
        <v>100</v>
      </c>
      <c r="D7" s="2" t="s">
        <v>21</v>
      </c>
      <c r="E7" s="2">
        <v>140899</v>
      </c>
      <c r="F7" s="2" t="s">
        <v>30</v>
      </c>
      <c r="G7" s="4">
        <v>18846</v>
      </c>
      <c r="H7" s="4">
        <v>100</v>
      </c>
    </row>
    <row r="8" spans="1:8" x14ac:dyDescent="0.25">
      <c r="A8" s="2">
        <v>130349</v>
      </c>
      <c r="B8" s="2" t="s">
        <v>31</v>
      </c>
      <c r="C8" s="4">
        <v>100</v>
      </c>
      <c r="D8" s="2" t="s">
        <v>21</v>
      </c>
      <c r="E8" s="2">
        <v>140899</v>
      </c>
      <c r="F8" s="2" t="s">
        <v>30</v>
      </c>
      <c r="G8" s="4">
        <v>19417</v>
      </c>
      <c r="H8" s="4">
        <v>100</v>
      </c>
    </row>
    <row r="9" spans="1:8" x14ac:dyDescent="0.25">
      <c r="A9" s="2">
        <v>130349</v>
      </c>
      <c r="B9" s="2" t="s">
        <v>31</v>
      </c>
      <c r="C9" s="4">
        <v>100</v>
      </c>
      <c r="D9" s="2" t="s">
        <v>21</v>
      </c>
      <c r="E9" s="2">
        <v>140899</v>
      </c>
      <c r="F9" s="2" t="s">
        <v>30</v>
      </c>
      <c r="G9" s="4">
        <v>19417</v>
      </c>
      <c r="H9" s="4">
        <v>100</v>
      </c>
    </row>
    <row r="10" spans="1:8" x14ac:dyDescent="0.25">
      <c r="A10" s="2">
        <v>130349</v>
      </c>
      <c r="B10" s="2" t="s">
        <v>31</v>
      </c>
      <c r="C10" s="4">
        <v>100</v>
      </c>
      <c r="D10" s="2" t="s">
        <v>21</v>
      </c>
      <c r="E10" s="2">
        <v>140899</v>
      </c>
      <c r="F10" s="2" t="s">
        <v>30</v>
      </c>
      <c r="G10" s="4">
        <v>9976</v>
      </c>
      <c r="H10" s="4">
        <v>100</v>
      </c>
    </row>
    <row r="11" spans="1:8" x14ac:dyDescent="0.25">
      <c r="A11" s="2">
        <v>130367</v>
      </c>
      <c r="B11" s="2" t="s">
        <v>39</v>
      </c>
      <c r="C11" s="4">
        <v>100</v>
      </c>
      <c r="D11" s="2" t="s">
        <v>21</v>
      </c>
      <c r="E11" s="2">
        <v>140941</v>
      </c>
      <c r="F11" s="2" t="s">
        <v>38</v>
      </c>
      <c r="G11" s="4">
        <v>13217</v>
      </c>
      <c r="H11" s="4">
        <v>100</v>
      </c>
    </row>
    <row r="12" spans="1:8" x14ac:dyDescent="0.25">
      <c r="A12" s="2">
        <v>130367</v>
      </c>
      <c r="B12" s="2" t="s">
        <v>39</v>
      </c>
      <c r="C12" s="4">
        <v>100</v>
      </c>
      <c r="D12" s="2" t="s">
        <v>21</v>
      </c>
      <c r="E12" s="2">
        <v>140941</v>
      </c>
      <c r="F12" s="2" t="s">
        <v>38</v>
      </c>
      <c r="G12" s="4">
        <v>18846</v>
      </c>
      <c r="H12" s="4">
        <v>100</v>
      </c>
    </row>
    <row r="13" spans="1:8" x14ac:dyDescent="0.25">
      <c r="A13" s="2">
        <v>130367</v>
      </c>
      <c r="B13" s="2" t="s">
        <v>39</v>
      </c>
      <c r="C13" s="4">
        <v>100</v>
      </c>
      <c r="D13" s="2" t="s">
        <v>21</v>
      </c>
      <c r="E13" s="2">
        <v>140941</v>
      </c>
      <c r="F13" s="2" t="s">
        <v>38</v>
      </c>
      <c r="G13" s="4">
        <v>10000</v>
      </c>
      <c r="H13" s="4">
        <v>100</v>
      </c>
    </row>
    <row r="14" spans="1:8" x14ac:dyDescent="0.25">
      <c r="A14" s="2">
        <v>130387</v>
      </c>
      <c r="B14" s="2" t="s">
        <v>45</v>
      </c>
      <c r="C14" s="4">
        <v>200</v>
      </c>
      <c r="D14" s="2" t="s">
        <v>21</v>
      </c>
      <c r="E14" s="2">
        <v>141009</v>
      </c>
      <c r="F14" s="2" t="s">
        <v>44</v>
      </c>
      <c r="G14" s="4">
        <v>19029</v>
      </c>
      <c r="H14" s="4">
        <v>600</v>
      </c>
    </row>
    <row r="15" spans="1:8" x14ac:dyDescent="0.25">
      <c r="A15" s="2">
        <v>130387</v>
      </c>
      <c r="B15" s="2" t="s">
        <v>45</v>
      </c>
      <c r="C15" s="4">
        <v>200</v>
      </c>
      <c r="D15" s="2" t="s">
        <v>21</v>
      </c>
      <c r="E15" s="2">
        <v>141009</v>
      </c>
      <c r="F15" s="2" t="s">
        <v>44</v>
      </c>
      <c r="G15" s="4">
        <v>19029</v>
      </c>
      <c r="H15" s="4">
        <v>200</v>
      </c>
    </row>
    <row r="16" spans="1:8" x14ac:dyDescent="0.25">
      <c r="A16" s="2">
        <v>130387</v>
      </c>
      <c r="B16" s="2" t="s">
        <v>45</v>
      </c>
      <c r="C16" s="4">
        <v>166.67</v>
      </c>
      <c r="D16" s="2" t="s">
        <v>21</v>
      </c>
      <c r="E16" s="2">
        <v>141009</v>
      </c>
      <c r="F16" s="2" t="s">
        <v>44</v>
      </c>
      <c r="G16" s="4">
        <v>15873</v>
      </c>
      <c r="H16" s="4">
        <v>166.67</v>
      </c>
    </row>
    <row r="17" spans="1:8" x14ac:dyDescent="0.25">
      <c r="A17" s="2">
        <v>130387</v>
      </c>
      <c r="B17" s="2" t="s">
        <v>45</v>
      </c>
      <c r="C17" s="4">
        <v>166.67</v>
      </c>
      <c r="D17" s="2" t="s">
        <v>21</v>
      </c>
      <c r="E17" s="2">
        <v>141009</v>
      </c>
      <c r="F17" s="2" t="s">
        <v>44</v>
      </c>
      <c r="G17" s="4">
        <v>13000</v>
      </c>
      <c r="H17" s="4">
        <v>166.67</v>
      </c>
    </row>
    <row r="18" spans="1:8" x14ac:dyDescent="0.25">
      <c r="A18" s="2">
        <v>130387</v>
      </c>
      <c r="B18" s="2" t="s">
        <v>45</v>
      </c>
      <c r="C18" s="4">
        <v>166.67</v>
      </c>
      <c r="D18" s="2" t="s">
        <v>21</v>
      </c>
      <c r="E18" s="2">
        <v>141009</v>
      </c>
      <c r="F18" s="2" t="s">
        <v>44</v>
      </c>
      <c r="G18" s="4">
        <v>12873</v>
      </c>
      <c r="H18" s="4">
        <v>166.67</v>
      </c>
    </row>
    <row r="19" spans="1:8" x14ac:dyDescent="0.25">
      <c r="A19" s="2">
        <v>130387</v>
      </c>
      <c r="B19" s="2" t="s">
        <v>45</v>
      </c>
      <c r="C19" s="4">
        <v>200</v>
      </c>
      <c r="D19" s="2" t="s">
        <v>21</v>
      </c>
      <c r="E19" s="2">
        <v>141009</v>
      </c>
      <c r="F19" s="2" t="s">
        <v>44</v>
      </c>
      <c r="G19" s="4">
        <v>19029</v>
      </c>
      <c r="H19" s="4">
        <v>200</v>
      </c>
    </row>
    <row r="20" spans="1:8" x14ac:dyDescent="0.25">
      <c r="A20" s="2">
        <v>130408</v>
      </c>
      <c r="B20" s="2" t="s">
        <v>60</v>
      </c>
      <c r="C20" s="4">
        <v>230</v>
      </c>
      <c r="D20" s="2" t="s">
        <v>21</v>
      </c>
      <c r="E20" s="2">
        <v>141060</v>
      </c>
      <c r="F20" s="2" t="s">
        <v>54</v>
      </c>
      <c r="G20" s="4">
        <v>14732</v>
      </c>
      <c r="H20" s="4">
        <v>230</v>
      </c>
    </row>
    <row r="21" spans="1:8" x14ac:dyDescent="0.25">
      <c r="A21" s="2">
        <v>130408</v>
      </c>
      <c r="B21" s="2" t="s">
        <v>60</v>
      </c>
      <c r="C21" s="4">
        <v>230</v>
      </c>
      <c r="D21" s="2" t="s">
        <v>21</v>
      </c>
      <c r="E21" s="2">
        <v>141060</v>
      </c>
      <c r="F21" s="2" t="s">
        <v>54</v>
      </c>
      <c r="G21" s="4">
        <v>14732</v>
      </c>
      <c r="H21" s="4">
        <v>230</v>
      </c>
    </row>
    <row r="22" spans="1:8" x14ac:dyDescent="0.25">
      <c r="A22" s="2">
        <v>130408</v>
      </c>
      <c r="B22" s="2" t="s">
        <v>60</v>
      </c>
      <c r="C22" s="4">
        <v>230</v>
      </c>
      <c r="D22" s="2" t="s">
        <v>21</v>
      </c>
      <c r="E22" s="2">
        <v>141060</v>
      </c>
      <c r="F22" s="2" t="s">
        <v>54</v>
      </c>
      <c r="G22" s="4">
        <v>14732</v>
      </c>
      <c r="H22" s="4">
        <v>230</v>
      </c>
    </row>
    <row r="23" spans="1:8" x14ac:dyDescent="0.25">
      <c r="A23" s="2">
        <v>130408</v>
      </c>
      <c r="B23" s="2" t="s">
        <v>60</v>
      </c>
      <c r="C23" s="4">
        <v>230</v>
      </c>
      <c r="D23" s="2" t="s">
        <v>21</v>
      </c>
      <c r="E23" s="2">
        <v>141060</v>
      </c>
      <c r="F23" s="2" t="s">
        <v>54</v>
      </c>
      <c r="G23" s="4">
        <v>14732</v>
      </c>
      <c r="H23" s="4">
        <v>230</v>
      </c>
    </row>
    <row r="24" spans="1:8" x14ac:dyDescent="0.25">
      <c r="A24" s="2">
        <v>130492</v>
      </c>
      <c r="B24" s="2" t="s">
        <v>65</v>
      </c>
      <c r="C24" s="4">
        <v>75</v>
      </c>
      <c r="D24" s="2" t="s">
        <v>21</v>
      </c>
      <c r="E24" s="2">
        <v>141104</v>
      </c>
      <c r="F24" s="2" t="s">
        <v>64</v>
      </c>
      <c r="G24" s="4">
        <v>14563</v>
      </c>
      <c r="H24" s="4">
        <v>75</v>
      </c>
    </row>
    <row r="25" spans="1:8" x14ac:dyDescent="0.25">
      <c r="A25" s="2">
        <v>130492</v>
      </c>
      <c r="B25" s="2" t="s">
        <v>65</v>
      </c>
      <c r="C25" s="4">
        <v>75</v>
      </c>
      <c r="D25" s="2" t="s">
        <v>21</v>
      </c>
      <c r="E25" s="2">
        <v>141104</v>
      </c>
      <c r="F25" s="2" t="s">
        <v>64</v>
      </c>
      <c r="G25" s="4">
        <v>4663</v>
      </c>
      <c r="H25" s="4">
        <v>75</v>
      </c>
    </row>
    <row r="26" spans="1:8" x14ac:dyDescent="0.25">
      <c r="A26" s="2">
        <v>130492</v>
      </c>
      <c r="B26" s="2" t="s">
        <v>65</v>
      </c>
      <c r="C26" s="4">
        <v>75</v>
      </c>
      <c r="D26" s="2" t="s">
        <v>21</v>
      </c>
      <c r="E26" s="2">
        <v>141104</v>
      </c>
      <c r="F26" s="2" t="s">
        <v>64</v>
      </c>
      <c r="G26" s="4">
        <v>14563</v>
      </c>
      <c r="H26" s="4">
        <v>75</v>
      </c>
    </row>
    <row r="27" spans="1:8" x14ac:dyDescent="0.25">
      <c r="A27" s="2">
        <v>130492</v>
      </c>
      <c r="B27" s="2" t="s">
        <v>65</v>
      </c>
      <c r="C27" s="4">
        <v>75</v>
      </c>
      <c r="D27" s="2" t="s">
        <v>21</v>
      </c>
      <c r="E27" s="2">
        <v>141104</v>
      </c>
      <c r="F27" s="2" t="s">
        <v>64</v>
      </c>
      <c r="G27" s="4">
        <v>5563</v>
      </c>
      <c r="H27" s="4">
        <v>75</v>
      </c>
    </row>
    <row r="28" spans="1:8" x14ac:dyDescent="0.25">
      <c r="A28" s="2">
        <v>130492</v>
      </c>
      <c r="B28" s="2" t="s">
        <v>65</v>
      </c>
      <c r="C28" s="4">
        <v>75</v>
      </c>
      <c r="D28" s="2" t="s">
        <v>21</v>
      </c>
      <c r="E28" s="2">
        <v>141104</v>
      </c>
      <c r="F28" s="2" t="s">
        <v>64</v>
      </c>
      <c r="G28" s="4">
        <v>11563</v>
      </c>
      <c r="H28" s="4">
        <v>75</v>
      </c>
    </row>
    <row r="29" spans="1:8" x14ac:dyDescent="0.25">
      <c r="A29" s="2">
        <v>130429</v>
      </c>
      <c r="B29" s="2" t="s">
        <v>75</v>
      </c>
      <c r="C29" s="4">
        <v>129</v>
      </c>
      <c r="D29" s="2" t="s">
        <v>10</v>
      </c>
      <c r="E29" s="2">
        <v>141129</v>
      </c>
      <c r="F29" s="2" t="s">
        <v>74</v>
      </c>
      <c r="G29" s="4">
        <v>1431</v>
      </c>
      <c r="H29" s="4">
        <v>129</v>
      </c>
    </row>
    <row r="30" spans="1:8" x14ac:dyDescent="0.25">
      <c r="A30" s="2">
        <v>130429</v>
      </c>
      <c r="B30" s="2" t="s">
        <v>75</v>
      </c>
      <c r="C30" s="4">
        <v>129</v>
      </c>
      <c r="D30" s="2" t="s">
        <v>10</v>
      </c>
      <c r="E30" s="2">
        <v>141129</v>
      </c>
      <c r="F30" s="2" t="s">
        <v>74</v>
      </c>
      <c r="G30" s="4">
        <v>8431</v>
      </c>
      <c r="H30" s="4">
        <v>126.8</v>
      </c>
    </row>
    <row r="31" spans="1:8" x14ac:dyDescent="0.25">
      <c r="A31" s="2">
        <v>130429</v>
      </c>
      <c r="B31" s="2" t="s">
        <v>75</v>
      </c>
      <c r="C31" s="4">
        <v>129</v>
      </c>
      <c r="D31" s="2" t="s">
        <v>10</v>
      </c>
      <c r="E31" s="2">
        <v>141129</v>
      </c>
      <c r="F31" s="2" t="s">
        <v>74</v>
      </c>
      <c r="G31" s="4">
        <v>3931</v>
      </c>
      <c r="H31" s="4">
        <v>129</v>
      </c>
    </row>
    <row r="32" spans="1:8" x14ac:dyDescent="0.25">
      <c r="A32" s="2">
        <v>130458</v>
      </c>
      <c r="B32" s="2" t="s">
        <v>81</v>
      </c>
      <c r="C32" s="4">
        <v>240</v>
      </c>
      <c r="D32" s="2" t="s">
        <v>21</v>
      </c>
      <c r="E32" s="2">
        <v>141198</v>
      </c>
      <c r="F32" s="2" t="s">
        <v>80</v>
      </c>
      <c r="G32" s="4">
        <v>15000</v>
      </c>
      <c r="H32" s="4">
        <v>0</v>
      </c>
    </row>
    <row r="33" spans="1:8" x14ac:dyDescent="0.25">
      <c r="A33" s="2">
        <v>130458</v>
      </c>
      <c r="B33" s="2" t="s">
        <v>81</v>
      </c>
      <c r="C33" s="4">
        <v>240</v>
      </c>
      <c r="D33" s="2" t="s">
        <v>21</v>
      </c>
      <c r="E33" s="2">
        <v>141198</v>
      </c>
      <c r="F33" s="2" t="s">
        <v>80</v>
      </c>
      <c r="G33" s="4">
        <v>15000</v>
      </c>
      <c r="H33" s="4">
        <v>0</v>
      </c>
    </row>
    <row r="34" spans="1:8" x14ac:dyDescent="0.25">
      <c r="A34" s="2">
        <v>130458</v>
      </c>
      <c r="B34" s="2" t="s">
        <v>81</v>
      </c>
      <c r="C34" s="4">
        <v>240</v>
      </c>
      <c r="D34" s="2" t="s">
        <v>21</v>
      </c>
      <c r="E34" s="2">
        <v>141198</v>
      </c>
      <c r="F34" s="2" t="s">
        <v>80</v>
      </c>
      <c r="G34" s="4">
        <v>15000</v>
      </c>
      <c r="H34" s="4">
        <v>0</v>
      </c>
    </row>
    <row r="35" spans="1:8" x14ac:dyDescent="0.25">
      <c r="A35" s="2">
        <v>130458</v>
      </c>
      <c r="B35" s="2" t="s">
        <v>81</v>
      </c>
      <c r="C35" s="4">
        <v>240</v>
      </c>
      <c r="D35" s="2" t="s">
        <v>21</v>
      </c>
      <c r="E35" s="2">
        <v>141198</v>
      </c>
      <c r="F35" s="2" t="s">
        <v>80</v>
      </c>
      <c r="G35" s="4">
        <v>15000</v>
      </c>
      <c r="H35" s="4">
        <v>0</v>
      </c>
    </row>
    <row r="36" spans="1:8" x14ac:dyDescent="0.25">
      <c r="A36" s="2">
        <v>130458</v>
      </c>
      <c r="B36" s="2" t="s">
        <v>81</v>
      </c>
      <c r="C36" s="4">
        <v>240</v>
      </c>
      <c r="D36" s="2" t="s">
        <v>21</v>
      </c>
      <c r="E36" s="2">
        <v>141198</v>
      </c>
      <c r="F36" s="2" t="s">
        <v>80</v>
      </c>
      <c r="G36" s="4">
        <v>15000</v>
      </c>
      <c r="H36" s="4">
        <v>0</v>
      </c>
    </row>
    <row r="37" spans="1:8" x14ac:dyDescent="0.25">
      <c r="A37" s="2">
        <v>130458</v>
      </c>
      <c r="B37" s="2" t="s">
        <v>81</v>
      </c>
      <c r="C37" s="4">
        <v>240</v>
      </c>
      <c r="D37" s="2" t="s">
        <v>21</v>
      </c>
      <c r="E37" s="2">
        <v>141198</v>
      </c>
      <c r="F37" s="2" t="s">
        <v>80</v>
      </c>
      <c r="G37" s="4">
        <v>15000</v>
      </c>
      <c r="H37" s="4">
        <v>0</v>
      </c>
    </row>
    <row r="38" spans="1:8" x14ac:dyDescent="0.25">
      <c r="A38" s="2">
        <v>130458</v>
      </c>
      <c r="B38" s="2" t="s">
        <v>81</v>
      </c>
      <c r="C38" s="4">
        <v>240</v>
      </c>
      <c r="D38" s="2" t="s">
        <v>21</v>
      </c>
      <c r="E38" s="2">
        <v>141198</v>
      </c>
      <c r="F38" s="2" t="s">
        <v>80</v>
      </c>
      <c r="G38" s="4">
        <v>15000</v>
      </c>
      <c r="H38" s="4">
        <v>0</v>
      </c>
    </row>
    <row r="39" spans="1:8" x14ac:dyDescent="0.25">
      <c r="A39" s="2">
        <v>130458</v>
      </c>
      <c r="B39" s="2" t="s">
        <v>81</v>
      </c>
      <c r="C39" s="4">
        <v>240</v>
      </c>
      <c r="D39" s="2" t="s">
        <v>21</v>
      </c>
      <c r="E39" s="2">
        <v>141198</v>
      </c>
      <c r="F39" s="2" t="s">
        <v>80</v>
      </c>
      <c r="G39" s="4">
        <v>15000</v>
      </c>
      <c r="H39" s="4">
        <v>480</v>
      </c>
    </row>
    <row r="40" spans="1:8" x14ac:dyDescent="0.25">
      <c r="A40" s="2">
        <v>130458</v>
      </c>
      <c r="B40" s="2" t="s">
        <v>81</v>
      </c>
      <c r="C40" s="4">
        <v>240</v>
      </c>
      <c r="D40" s="2" t="s">
        <v>21</v>
      </c>
      <c r="E40" s="2">
        <v>141198</v>
      </c>
      <c r="F40" s="2" t="s">
        <v>80</v>
      </c>
      <c r="G40" s="4">
        <v>15000</v>
      </c>
      <c r="H40" s="4">
        <v>240</v>
      </c>
    </row>
    <row r="41" spans="1:8" x14ac:dyDescent="0.25">
      <c r="A41" s="2">
        <v>130458</v>
      </c>
      <c r="B41" s="2" t="s">
        <v>81</v>
      </c>
      <c r="C41" s="4">
        <v>240</v>
      </c>
      <c r="D41" s="2" t="s">
        <v>21</v>
      </c>
      <c r="E41" s="2">
        <v>141198</v>
      </c>
      <c r="F41" s="2" t="s">
        <v>80</v>
      </c>
      <c r="G41" s="4">
        <v>15000</v>
      </c>
      <c r="H41" s="4">
        <v>240</v>
      </c>
    </row>
    <row r="42" spans="1:8" x14ac:dyDescent="0.25">
      <c r="A42" s="2">
        <v>130458</v>
      </c>
      <c r="B42" s="2" t="s">
        <v>81</v>
      </c>
      <c r="C42" s="4">
        <v>240</v>
      </c>
      <c r="D42" s="2" t="s">
        <v>21</v>
      </c>
      <c r="E42" s="2">
        <v>141198</v>
      </c>
      <c r="F42" s="2" t="s">
        <v>80</v>
      </c>
      <c r="G42" s="4">
        <v>15000</v>
      </c>
      <c r="H42" s="4">
        <v>240</v>
      </c>
    </row>
    <row r="43" spans="1:8" x14ac:dyDescent="0.25">
      <c r="A43" s="2">
        <v>130458</v>
      </c>
      <c r="B43" s="2" t="s">
        <v>81</v>
      </c>
      <c r="C43" s="4">
        <v>240</v>
      </c>
      <c r="D43" s="2" t="s">
        <v>21</v>
      </c>
      <c r="E43" s="2">
        <v>141198</v>
      </c>
      <c r="F43" s="2" t="s">
        <v>80</v>
      </c>
      <c r="G43" s="4">
        <v>15000</v>
      </c>
      <c r="H43" s="4">
        <v>240</v>
      </c>
    </row>
    <row r="44" spans="1:8" x14ac:dyDescent="0.25">
      <c r="A44" s="2">
        <v>130458</v>
      </c>
      <c r="B44" s="2" t="s">
        <v>81</v>
      </c>
      <c r="C44" s="4">
        <v>240</v>
      </c>
      <c r="D44" s="2" t="s">
        <v>21</v>
      </c>
      <c r="E44" s="2">
        <v>141198</v>
      </c>
      <c r="F44" s="2" t="s">
        <v>80</v>
      </c>
      <c r="G44" s="4">
        <v>15200</v>
      </c>
      <c r="H44" s="4">
        <v>240</v>
      </c>
    </row>
    <row r="45" spans="1:8" x14ac:dyDescent="0.25">
      <c r="A45" s="2">
        <v>130458</v>
      </c>
      <c r="B45" s="2" t="s">
        <v>81</v>
      </c>
      <c r="C45" s="4">
        <v>240</v>
      </c>
      <c r="D45" s="2" t="s">
        <v>21</v>
      </c>
      <c r="E45" s="2">
        <v>141198</v>
      </c>
      <c r="F45" s="2" t="s">
        <v>80</v>
      </c>
      <c r="G45" s="4">
        <v>15161</v>
      </c>
      <c r="H45" s="4">
        <v>240</v>
      </c>
    </row>
    <row r="46" spans="1:8" x14ac:dyDescent="0.25">
      <c r="A46" s="2">
        <v>130458</v>
      </c>
      <c r="B46" s="2" t="s">
        <v>81</v>
      </c>
      <c r="C46" s="4">
        <v>240</v>
      </c>
      <c r="D46" s="2" t="s">
        <v>21</v>
      </c>
      <c r="E46" s="2">
        <v>141198</v>
      </c>
      <c r="F46" s="2" t="s">
        <v>80</v>
      </c>
      <c r="G46" s="4">
        <v>15000</v>
      </c>
      <c r="H46" s="4">
        <v>240</v>
      </c>
    </row>
    <row r="47" spans="1:8" x14ac:dyDescent="0.25">
      <c r="A47" s="2">
        <v>130458</v>
      </c>
      <c r="B47" s="2" t="s">
        <v>81</v>
      </c>
      <c r="C47" s="4">
        <v>240</v>
      </c>
      <c r="D47" s="2" t="s">
        <v>21</v>
      </c>
      <c r="E47" s="2">
        <v>141198</v>
      </c>
      <c r="F47" s="2" t="s">
        <v>80</v>
      </c>
      <c r="G47" s="4">
        <v>15000</v>
      </c>
      <c r="H47" s="4">
        <v>240</v>
      </c>
    </row>
    <row r="48" spans="1:8" x14ac:dyDescent="0.25">
      <c r="A48" s="2">
        <v>130458</v>
      </c>
      <c r="B48" s="2" t="s">
        <v>81</v>
      </c>
      <c r="C48" s="4">
        <v>240</v>
      </c>
      <c r="D48" s="2" t="s">
        <v>21</v>
      </c>
      <c r="E48" s="2">
        <v>141198</v>
      </c>
      <c r="F48" s="2" t="s">
        <v>80</v>
      </c>
      <c r="G48" s="4">
        <v>15000</v>
      </c>
      <c r="H48" s="4">
        <v>240</v>
      </c>
    </row>
    <row r="49" spans="1:8" x14ac:dyDescent="0.25">
      <c r="A49" s="2">
        <v>130458</v>
      </c>
      <c r="B49" s="2" t="s">
        <v>81</v>
      </c>
      <c r="C49" s="4">
        <v>240</v>
      </c>
      <c r="D49" s="2" t="s">
        <v>21</v>
      </c>
      <c r="E49" s="2">
        <v>141198</v>
      </c>
      <c r="F49" s="2" t="s">
        <v>80</v>
      </c>
      <c r="G49" s="4">
        <v>15000</v>
      </c>
      <c r="H49" s="4">
        <v>240</v>
      </c>
    </row>
    <row r="50" spans="1:8" x14ac:dyDescent="0.25">
      <c r="A50" s="2">
        <v>130458</v>
      </c>
      <c r="B50" s="2" t="s">
        <v>81</v>
      </c>
      <c r="C50" s="4">
        <v>240</v>
      </c>
      <c r="D50" s="2" t="s">
        <v>21</v>
      </c>
      <c r="E50" s="2">
        <v>141198</v>
      </c>
      <c r="F50" s="2" t="s">
        <v>80</v>
      </c>
      <c r="G50" s="4">
        <v>15000</v>
      </c>
      <c r="H50" s="4">
        <v>240</v>
      </c>
    </row>
    <row r="51" spans="1:8" x14ac:dyDescent="0.25">
      <c r="A51" s="2">
        <v>130458</v>
      </c>
      <c r="B51" s="2" t="s">
        <v>81</v>
      </c>
      <c r="C51" s="4">
        <v>240</v>
      </c>
      <c r="D51" s="2" t="s">
        <v>21</v>
      </c>
      <c r="E51" s="2">
        <v>141198</v>
      </c>
      <c r="F51" s="2" t="s">
        <v>80</v>
      </c>
      <c r="G51" s="4">
        <v>15000</v>
      </c>
      <c r="H51" s="4">
        <v>240</v>
      </c>
    </row>
    <row r="52" spans="1:8" x14ac:dyDescent="0.25">
      <c r="A52" s="2">
        <v>130458</v>
      </c>
      <c r="B52" s="2" t="s">
        <v>81</v>
      </c>
      <c r="C52" s="4">
        <v>240</v>
      </c>
      <c r="D52" s="2" t="s">
        <v>21</v>
      </c>
      <c r="E52" s="2">
        <v>141198</v>
      </c>
      <c r="F52" s="2" t="s">
        <v>80</v>
      </c>
      <c r="G52" s="4">
        <v>15000</v>
      </c>
      <c r="H52" s="4">
        <v>240</v>
      </c>
    </row>
    <row r="53" spans="1:8" x14ac:dyDescent="0.25">
      <c r="A53" s="2">
        <v>130458</v>
      </c>
      <c r="B53" s="2" t="s">
        <v>81</v>
      </c>
      <c r="C53" s="4">
        <v>240</v>
      </c>
      <c r="D53" s="2" t="s">
        <v>21</v>
      </c>
      <c r="E53" s="2">
        <v>141198</v>
      </c>
      <c r="F53" s="2" t="s">
        <v>80</v>
      </c>
      <c r="G53" s="4">
        <v>15000</v>
      </c>
      <c r="H53" s="4">
        <v>240</v>
      </c>
    </row>
    <row r="54" spans="1:8" x14ac:dyDescent="0.25">
      <c r="A54" s="2">
        <v>130458</v>
      </c>
      <c r="B54" s="2" t="s">
        <v>81</v>
      </c>
      <c r="C54" s="4">
        <v>240</v>
      </c>
      <c r="D54" s="2" t="s">
        <v>21</v>
      </c>
      <c r="E54" s="2">
        <v>141198</v>
      </c>
      <c r="F54" s="2" t="s">
        <v>80</v>
      </c>
      <c r="G54" s="4">
        <v>15190</v>
      </c>
      <c r="H54" s="4">
        <v>240</v>
      </c>
    </row>
    <row r="55" spans="1:8" x14ac:dyDescent="0.25">
      <c r="A55" s="2">
        <v>130458</v>
      </c>
      <c r="B55" s="2" t="s">
        <v>81</v>
      </c>
      <c r="C55" s="4">
        <v>240</v>
      </c>
      <c r="D55" s="2" t="s">
        <v>21</v>
      </c>
      <c r="E55" s="2">
        <v>141198</v>
      </c>
      <c r="F55" s="2" t="s">
        <v>80</v>
      </c>
      <c r="G55" s="4">
        <v>15203</v>
      </c>
      <c r="H55" s="4">
        <v>240</v>
      </c>
    </row>
    <row r="56" spans="1:8" x14ac:dyDescent="0.25">
      <c r="A56" s="2">
        <v>130458</v>
      </c>
      <c r="B56" s="2" t="s">
        <v>81</v>
      </c>
      <c r="C56" s="4">
        <v>240</v>
      </c>
      <c r="D56" s="2" t="s">
        <v>21</v>
      </c>
      <c r="E56" s="2">
        <v>141198</v>
      </c>
      <c r="F56" s="2" t="s">
        <v>80</v>
      </c>
      <c r="G56" s="4">
        <v>15000</v>
      </c>
      <c r="H56" s="4">
        <v>240</v>
      </c>
    </row>
    <row r="57" spans="1:8" x14ac:dyDescent="0.25">
      <c r="A57" s="2">
        <v>130458</v>
      </c>
      <c r="B57" s="2" t="s">
        <v>81</v>
      </c>
      <c r="C57" s="4">
        <v>240</v>
      </c>
      <c r="D57" s="2" t="s">
        <v>21</v>
      </c>
      <c r="E57" s="2">
        <v>141198</v>
      </c>
      <c r="F57" s="2" t="s">
        <v>80</v>
      </c>
      <c r="G57" s="4">
        <v>15000</v>
      </c>
      <c r="H57" s="4">
        <v>240</v>
      </c>
    </row>
    <row r="58" spans="1:8" x14ac:dyDescent="0.25">
      <c r="A58" s="2">
        <v>130458</v>
      </c>
      <c r="B58" s="2" t="s">
        <v>81</v>
      </c>
      <c r="C58" s="4">
        <v>240</v>
      </c>
      <c r="D58" s="2" t="s">
        <v>21</v>
      </c>
      <c r="E58" s="2">
        <v>141198</v>
      </c>
      <c r="F58" s="2" t="s">
        <v>80</v>
      </c>
      <c r="G58" s="4">
        <v>15000</v>
      </c>
      <c r="H58" s="4">
        <v>240</v>
      </c>
    </row>
    <row r="59" spans="1:8" x14ac:dyDescent="0.25">
      <c r="A59" s="2">
        <v>130458</v>
      </c>
      <c r="B59" s="2" t="s">
        <v>81</v>
      </c>
      <c r="C59" s="4">
        <v>240</v>
      </c>
      <c r="D59" s="2" t="s">
        <v>21</v>
      </c>
      <c r="E59" s="2">
        <v>141198</v>
      </c>
      <c r="F59" s="2" t="s">
        <v>80</v>
      </c>
      <c r="G59" s="4">
        <v>15000</v>
      </c>
      <c r="H59" s="4">
        <v>240</v>
      </c>
    </row>
    <row r="60" spans="1:8" x14ac:dyDescent="0.25">
      <c r="A60" s="2">
        <v>130458</v>
      </c>
      <c r="B60" s="2" t="s">
        <v>81</v>
      </c>
      <c r="C60" s="4">
        <v>240</v>
      </c>
      <c r="D60" s="2" t="s">
        <v>21</v>
      </c>
      <c r="E60" s="2">
        <v>141198</v>
      </c>
      <c r="F60" s="2" t="s">
        <v>80</v>
      </c>
      <c r="G60" s="4">
        <v>15000</v>
      </c>
      <c r="H60" s="4">
        <v>240</v>
      </c>
    </row>
    <row r="61" spans="1:8" x14ac:dyDescent="0.25">
      <c r="A61" s="2">
        <v>130458</v>
      </c>
      <c r="B61" s="2" t="s">
        <v>81</v>
      </c>
      <c r="C61" s="4">
        <v>240</v>
      </c>
      <c r="D61" s="2" t="s">
        <v>21</v>
      </c>
      <c r="E61" s="2">
        <v>141198</v>
      </c>
      <c r="F61" s="2" t="s">
        <v>80</v>
      </c>
      <c r="G61" s="4">
        <v>2200</v>
      </c>
      <c r="H61" s="4">
        <v>240</v>
      </c>
    </row>
    <row r="62" spans="1:8" x14ac:dyDescent="0.25">
      <c r="A62" s="2">
        <v>130458</v>
      </c>
      <c r="B62" s="2" t="s">
        <v>81</v>
      </c>
      <c r="C62" s="4">
        <v>240</v>
      </c>
      <c r="D62" s="2" t="s">
        <v>21</v>
      </c>
      <c r="E62" s="2">
        <v>141198</v>
      </c>
      <c r="F62" s="2" t="s">
        <v>80</v>
      </c>
      <c r="G62" s="4">
        <v>15000</v>
      </c>
      <c r="H62" s="4">
        <v>240</v>
      </c>
    </row>
    <row r="63" spans="1:8" x14ac:dyDescent="0.25">
      <c r="A63" s="2">
        <v>130458</v>
      </c>
      <c r="B63" s="2" t="s">
        <v>81</v>
      </c>
      <c r="C63" s="4">
        <v>240</v>
      </c>
      <c r="D63" s="2" t="s">
        <v>21</v>
      </c>
      <c r="E63" s="2">
        <v>141198</v>
      </c>
      <c r="F63" s="2" t="s">
        <v>80</v>
      </c>
      <c r="G63" s="4">
        <v>15000</v>
      </c>
      <c r="H63" s="4">
        <v>240</v>
      </c>
    </row>
    <row r="64" spans="1:8" x14ac:dyDescent="0.25">
      <c r="A64" s="2">
        <v>130458</v>
      </c>
      <c r="B64" s="2" t="s">
        <v>81</v>
      </c>
      <c r="C64" s="4">
        <v>240</v>
      </c>
      <c r="D64" s="2" t="s">
        <v>21</v>
      </c>
      <c r="E64" s="2">
        <v>141198</v>
      </c>
      <c r="F64" s="2" t="s">
        <v>80</v>
      </c>
      <c r="G64" s="4">
        <v>15000</v>
      </c>
      <c r="H64" s="4">
        <v>240</v>
      </c>
    </row>
    <row r="65" spans="1:8" x14ac:dyDescent="0.25">
      <c r="A65" s="2">
        <v>130458</v>
      </c>
      <c r="B65" s="2" t="s">
        <v>81</v>
      </c>
      <c r="C65" s="4">
        <v>240</v>
      </c>
      <c r="D65" s="2" t="s">
        <v>21</v>
      </c>
      <c r="E65" s="2">
        <v>141198</v>
      </c>
      <c r="F65" s="2" t="s">
        <v>80</v>
      </c>
      <c r="G65" s="4">
        <v>15000</v>
      </c>
      <c r="H65" s="4">
        <v>240</v>
      </c>
    </row>
    <row r="66" spans="1:8" x14ac:dyDescent="0.25">
      <c r="A66" s="2">
        <v>130458</v>
      </c>
      <c r="B66" s="2" t="s">
        <v>81</v>
      </c>
      <c r="C66" s="4">
        <v>240</v>
      </c>
      <c r="D66" s="2" t="s">
        <v>21</v>
      </c>
      <c r="E66" s="2">
        <v>141198</v>
      </c>
      <c r="F66" s="2" t="s">
        <v>80</v>
      </c>
      <c r="G66" s="4">
        <v>15000</v>
      </c>
      <c r="H66" s="4">
        <v>240</v>
      </c>
    </row>
    <row r="67" spans="1:8" x14ac:dyDescent="0.25">
      <c r="A67" s="2">
        <v>130458</v>
      </c>
      <c r="B67" s="2" t="s">
        <v>81</v>
      </c>
      <c r="C67" s="4">
        <v>240</v>
      </c>
      <c r="D67" s="2" t="s">
        <v>21</v>
      </c>
      <c r="E67" s="2">
        <v>141198</v>
      </c>
      <c r="F67" s="2" t="s">
        <v>80</v>
      </c>
      <c r="G67" s="4">
        <v>15000</v>
      </c>
      <c r="H67" s="4">
        <v>240</v>
      </c>
    </row>
    <row r="68" spans="1:8" x14ac:dyDescent="0.25">
      <c r="A68" s="2">
        <v>130458</v>
      </c>
      <c r="B68" s="2" t="s">
        <v>81</v>
      </c>
      <c r="C68" s="4">
        <v>240</v>
      </c>
      <c r="D68" s="2" t="s">
        <v>21</v>
      </c>
      <c r="E68" s="2">
        <v>141198</v>
      </c>
      <c r="F68" s="2" t="s">
        <v>80</v>
      </c>
      <c r="G68" s="4">
        <v>15000</v>
      </c>
      <c r="H68" s="4">
        <v>240</v>
      </c>
    </row>
    <row r="69" spans="1:8" x14ac:dyDescent="0.25">
      <c r="A69" s="2">
        <v>130458</v>
      </c>
      <c r="B69" s="2" t="s">
        <v>81</v>
      </c>
      <c r="C69" s="4">
        <v>240</v>
      </c>
      <c r="D69" s="2" t="s">
        <v>21</v>
      </c>
      <c r="E69" s="2">
        <v>141198</v>
      </c>
      <c r="F69" s="2" t="s">
        <v>80</v>
      </c>
      <c r="G69" s="4">
        <v>15000</v>
      </c>
      <c r="H69" s="4">
        <v>240</v>
      </c>
    </row>
    <row r="70" spans="1:8" x14ac:dyDescent="0.25">
      <c r="A70" s="2">
        <v>130458</v>
      </c>
      <c r="B70" s="2" t="s">
        <v>81</v>
      </c>
      <c r="C70" s="4">
        <v>240</v>
      </c>
      <c r="D70" s="2" t="s">
        <v>21</v>
      </c>
      <c r="E70" s="2">
        <v>141198</v>
      </c>
      <c r="F70" s="2" t="s">
        <v>80</v>
      </c>
      <c r="G70" s="4">
        <v>15000</v>
      </c>
      <c r="H70" s="4">
        <v>240</v>
      </c>
    </row>
    <row r="71" spans="1:8" x14ac:dyDescent="0.25">
      <c r="A71" s="2">
        <v>130458</v>
      </c>
      <c r="B71" s="2" t="s">
        <v>81</v>
      </c>
      <c r="C71" s="4">
        <v>240</v>
      </c>
      <c r="D71" s="2" t="s">
        <v>21</v>
      </c>
      <c r="E71" s="2">
        <v>141198</v>
      </c>
      <c r="F71" s="2" t="s">
        <v>80</v>
      </c>
      <c r="G71" s="4">
        <v>15000</v>
      </c>
      <c r="H71" s="4">
        <v>240</v>
      </c>
    </row>
    <row r="72" spans="1:8" x14ac:dyDescent="0.25">
      <c r="A72" s="2">
        <v>130458</v>
      </c>
      <c r="B72" s="2" t="s">
        <v>81</v>
      </c>
      <c r="C72" s="4">
        <v>240</v>
      </c>
      <c r="D72" s="2" t="s">
        <v>21</v>
      </c>
      <c r="E72" s="2">
        <v>141198</v>
      </c>
      <c r="F72" s="2" t="s">
        <v>80</v>
      </c>
      <c r="G72" s="4">
        <v>15000</v>
      </c>
      <c r="H72" s="4">
        <v>240</v>
      </c>
    </row>
    <row r="73" spans="1:8" x14ac:dyDescent="0.25">
      <c r="A73" s="2">
        <v>130458</v>
      </c>
      <c r="B73" s="2" t="s">
        <v>81</v>
      </c>
      <c r="C73" s="4">
        <v>240</v>
      </c>
      <c r="D73" s="2" t="s">
        <v>21</v>
      </c>
      <c r="E73" s="2">
        <v>141198</v>
      </c>
      <c r="F73" s="2" t="s">
        <v>80</v>
      </c>
      <c r="G73" s="4">
        <v>15000</v>
      </c>
      <c r="H73" s="4">
        <v>240</v>
      </c>
    </row>
    <row r="74" spans="1:8" x14ac:dyDescent="0.25">
      <c r="A74" s="2">
        <v>130458</v>
      </c>
      <c r="B74" s="2" t="s">
        <v>81</v>
      </c>
      <c r="C74" s="4">
        <v>240</v>
      </c>
      <c r="D74" s="2" t="s">
        <v>21</v>
      </c>
      <c r="E74" s="2">
        <v>141198</v>
      </c>
      <c r="F74" s="2" t="s">
        <v>80</v>
      </c>
      <c r="G74" s="4">
        <v>15000</v>
      </c>
      <c r="H74" s="4">
        <v>240</v>
      </c>
    </row>
    <row r="75" spans="1:8" x14ac:dyDescent="0.25">
      <c r="A75" s="2">
        <v>130458</v>
      </c>
      <c r="B75" s="2" t="s">
        <v>81</v>
      </c>
      <c r="C75" s="4">
        <v>240</v>
      </c>
      <c r="D75" s="2" t="s">
        <v>21</v>
      </c>
      <c r="E75" s="2">
        <v>141198</v>
      </c>
      <c r="F75" s="2" t="s">
        <v>80</v>
      </c>
      <c r="G75" s="4">
        <v>15000</v>
      </c>
      <c r="H75" s="4">
        <v>240</v>
      </c>
    </row>
    <row r="76" spans="1:8" x14ac:dyDescent="0.25">
      <c r="A76" s="2">
        <v>130458</v>
      </c>
      <c r="B76" s="2" t="s">
        <v>81</v>
      </c>
      <c r="C76" s="4">
        <v>240</v>
      </c>
      <c r="D76" s="2" t="s">
        <v>21</v>
      </c>
      <c r="E76" s="2">
        <v>141198</v>
      </c>
      <c r="F76" s="2" t="s">
        <v>80</v>
      </c>
      <c r="G76" s="4">
        <v>15000</v>
      </c>
      <c r="H76" s="4">
        <v>240</v>
      </c>
    </row>
    <row r="77" spans="1:8" x14ac:dyDescent="0.25">
      <c r="A77" s="2">
        <v>130458</v>
      </c>
      <c r="B77" s="2" t="s">
        <v>81</v>
      </c>
      <c r="C77" s="4">
        <v>240</v>
      </c>
      <c r="D77" s="2" t="s">
        <v>21</v>
      </c>
      <c r="E77" s="2">
        <v>141198</v>
      </c>
      <c r="F77" s="2" t="s">
        <v>80</v>
      </c>
      <c r="G77" s="4">
        <v>15000</v>
      </c>
      <c r="H77" s="4">
        <v>240</v>
      </c>
    </row>
    <row r="78" spans="1:8" x14ac:dyDescent="0.25">
      <c r="A78" s="2">
        <v>130458</v>
      </c>
      <c r="B78" s="2" t="s">
        <v>81</v>
      </c>
      <c r="C78" s="4">
        <v>240</v>
      </c>
      <c r="D78" s="2" t="s">
        <v>21</v>
      </c>
      <c r="E78" s="2">
        <v>141198</v>
      </c>
      <c r="F78" s="2" t="s">
        <v>80</v>
      </c>
      <c r="G78" s="4">
        <v>15000</v>
      </c>
      <c r="H78" s="4">
        <v>240</v>
      </c>
    </row>
    <row r="79" spans="1:8" x14ac:dyDescent="0.25">
      <c r="A79" s="2">
        <v>130458</v>
      </c>
      <c r="B79" s="2" t="s">
        <v>81</v>
      </c>
      <c r="C79" s="4">
        <v>240</v>
      </c>
      <c r="D79" s="2" t="s">
        <v>21</v>
      </c>
      <c r="E79" s="2">
        <v>141198</v>
      </c>
      <c r="F79" s="2" t="s">
        <v>80</v>
      </c>
      <c r="G79" s="4">
        <v>15000</v>
      </c>
      <c r="H79" s="4">
        <v>240</v>
      </c>
    </row>
    <row r="80" spans="1:8" x14ac:dyDescent="0.25">
      <c r="A80" s="2">
        <v>130458</v>
      </c>
      <c r="B80" s="2" t="s">
        <v>81</v>
      </c>
      <c r="C80" s="4">
        <v>240</v>
      </c>
      <c r="D80" s="2" t="s">
        <v>21</v>
      </c>
      <c r="E80" s="2">
        <v>141198</v>
      </c>
      <c r="F80" s="2" t="s">
        <v>80</v>
      </c>
      <c r="G80" s="4">
        <v>15000</v>
      </c>
      <c r="H80" s="4">
        <v>240</v>
      </c>
    </row>
    <row r="81" spans="1:8" x14ac:dyDescent="0.25">
      <c r="A81" s="2">
        <v>130458</v>
      </c>
      <c r="B81" s="2" t="s">
        <v>81</v>
      </c>
      <c r="C81" s="4">
        <v>240</v>
      </c>
      <c r="D81" s="2" t="s">
        <v>21</v>
      </c>
      <c r="E81" s="2">
        <v>141198</v>
      </c>
      <c r="F81" s="2" t="s">
        <v>80</v>
      </c>
      <c r="G81" s="4">
        <v>15000</v>
      </c>
      <c r="H81" s="4">
        <v>240</v>
      </c>
    </row>
    <row r="82" spans="1:8" x14ac:dyDescent="0.25">
      <c r="A82" s="2">
        <v>130458</v>
      </c>
      <c r="B82" s="2" t="s">
        <v>81</v>
      </c>
      <c r="C82" s="4">
        <v>240</v>
      </c>
      <c r="D82" s="2" t="s">
        <v>21</v>
      </c>
      <c r="E82" s="2">
        <v>141198</v>
      </c>
      <c r="F82" s="2" t="s">
        <v>80</v>
      </c>
      <c r="G82" s="4">
        <v>15000</v>
      </c>
      <c r="H82" s="4">
        <v>240</v>
      </c>
    </row>
    <row r="83" spans="1:8" x14ac:dyDescent="0.25">
      <c r="A83" s="2">
        <v>130458</v>
      </c>
      <c r="B83" s="2" t="s">
        <v>81</v>
      </c>
      <c r="C83" s="4">
        <v>240</v>
      </c>
      <c r="D83" s="2" t="s">
        <v>21</v>
      </c>
      <c r="E83" s="2">
        <v>141198</v>
      </c>
      <c r="F83" s="2" t="s">
        <v>80</v>
      </c>
      <c r="G83" s="4">
        <v>15000</v>
      </c>
      <c r="H83" s="4">
        <v>240</v>
      </c>
    </row>
    <row r="84" spans="1:8" x14ac:dyDescent="0.25">
      <c r="A84" s="2">
        <v>130458</v>
      </c>
      <c r="B84" s="2" t="s">
        <v>81</v>
      </c>
      <c r="C84" s="4">
        <v>240</v>
      </c>
      <c r="D84" s="2" t="s">
        <v>21</v>
      </c>
      <c r="E84" s="2">
        <v>141198</v>
      </c>
      <c r="F84" s="2" t="s">
        <v>80</v>
      </c>
      <c r="G84" s="4">
        <v>15000</v>
      </c>
      <c r="H84" s="4">
        <v>240</v>
      </c>
    </row>
    <row r="85" spans="1:8" x14ac:dyDescent="0.25">
      <c r="A85" s="2">
        <v>130458</v>
      </c>
      <c r="B85" s="2" t="s">
        <v>81</v>
      </c>
      <c r="C85" s="4">
        <v>240</v>
      </c>
      <c r="D85" s="2" t="s">
        <v>21</v>
      </c>
      <c r="E85" s="2">
        <v>141198</v>
      </c>
      <c r="F85" s="2" t="s">
        <v>80</v>
      </c>
      <c r="G85" s="4">
        <v>15000</v>
      </c>
      <c r="H85" s="4">
        <v>240</v>
      </c>
    </row>
    <row r="86" spans="1:8" x14ac:dyDescent="0.25">
      <c r="A86" s="2">
        <v>130458</v>
      </c>
      <c r="B86" s="2" t="s">
        <v>81</v>
      </c>
      <c r="C86" s="4">
        <v>240</v>
      </c>
      <c r="D86" s="2" t="s">
        <v>21</v>
      </c>
      <c r="E86" s="2">
        <v>141198</v>
      </c>
      <c r="F86" s="2" t="s">
        <v>80</v>
      </c>
      <c r="G86" s="4">
        <v>15000</v>
      </c>
      <c r="H86" s="4">
        <v>240</v>
      </c>
    </row>
    <row r="87" spans="1:8" x14ac:dyDescent="0.25">
      <c r="A87" s="2">
        <v>130458</v>
      </c>
      <c r="B87" s="2" t="s">
        <v>81</v>
      </c>
      <c r="C87" s="4">
        <v>240</v>
      </c>
      <c r="D87" s="2" t="s">
        <v>21</v>
      </c>
      <c r="E87" s="2">
        <v>141198</v>
      </c>
      <c r="F87" s="2" t="s">
        <v>80</v>
      </c>
      <c r="G87" s="4">
        <v>15000</v>
      </c>
      <c r="H87" s="4">
        <v>240</v>
      </c>
    </row>
    <row r="88" spans="1:8" x14ac:dyDescent="0.25">
      <c r="A88" s="2">
        <v>130458</v>
      </c>
      <c r="B88" s="2" t="s">
        <v>81</v>
      </c>
      <c r="C88" s="4">
        <v>240</v>
      </c>
      <c r="D88" s="2" t="s">
        <v>21</v>
      </c>
      <c r="E88" s="2">
        <v>141198</v>
      </c>
      <c r="F88" s="2" t="s">
        <v>80</v>
      </c>
      <c r="G88" s="4">
        <v>15000</v>
      </c>
      <c r="H88" s="4">
        <v>240</v>
      </c>
    </row>
    <row r="89" spans="1:8" x14ac:dyDescent="0.25">
      <c r="A89" s="2">
        <v>130458</v>
      </c>
      <c r="B89" s="2" t="s">
        <v>81</v>
      </c>
      <c r="C89" s="4">
        <v>240</v>
      </c>
      <c r="D89" s="2" t="s">
        <v>21</v>
      </c>
      <c r="E89" s="2">
        <v>141198</v>
      </c>
      <c r="F89" s="2" t="s">
        <v>80</v>
      </c>
      <c r="G89" s="4">
        <v>15000</v>
      </c>
      <c r="H89" s="4">
        <v>240</v>
      </c>
    </row>
    <row r="90" spans="1:8" x14ac:dyDescent="0.25">
      <c r="A90" s="2">
        <v>130458</v>
      </c>
      <c r="B90" s="2" t="s">
        <v>81</v>
      </c>
      <c r="C90" s="4">
        <v>240</v>
      </c>
      <c r="D90" s="2" t="s">
        <v>21</v>
      </c>
      <c r="E90" s="2">
        <v>141198</v>
      </c>
      <c r="F90" s="2" t="s">
        <v>80</v>
      </c>
      <c r="G90" s="4">
        <v>15000</v>
      </c>
      <c r="H90" s="4">
        <v>240</v>
      </c>
    </row>
    <row r="91" spans="1:8" x14ac:dyDescent="0.25">
      <c r="A91" s="2">
        <v>130458</v>
      </c>
      <c r="B91" s="2" t="s">
        <v>81</v>
      </c>
      <c r="C91" s="4">
        <v>240</v>
      </c>
      <c r="D91" s="2" t="s">
        <v>21</v>
      </c>
      <c r="E91" s="2">
        <v>141198</v>
      </c>
      <c r="F91" s="2" t="s">
        <v>80</v>
      </c>
      <c r="G91" s="4">
        <v>15000</v>
      </c>
      <c r="H91" s="4">
        <v>240</v>
      </c>
    </row>
    <row r="92" spans="1:8" x14ac:dyDescent="0.25">
      <c r="A92" s="2">
        <v>130458</v>
      </c>
      <c r="B92" s="2" t="s">
        <v>81</v>
      </c>
      <c r="C92" s="4">
        <v>240</v>
      </c>
      <c r="D92" s="2" t="s">
        <v>21</v>
      </c>
      <c r="E92" s="2">
        <v>141198</v>
      </c>
      <c r="F92" s="2" t="s">
        <v>80</v>
      </c>
      <c r="G92" s="4">
        <v>15000</v>
      </c>
      <c r="H92" s="4">
        <v>240</v>
      </c>
    </row>
    <row r="93" spans="1:8" x14ac:dyDescent="0.25">
      <c r="A93" s="2">
        <v>130458</v>
      </c>
      <c r="B93" s="2" t="s">
        <v>81</v>
      </c>
      <c r="C93" s="4">
        <v>240</v>
      </c>
      <c r="D93" s="2" t="s">
        <v>21</v>
      </c>
      <c r="E93" s="2">
        <v>141198</v>
      </c>
      <c r="F93" s="2" t="s">
        <v>80</v>
      </c>
      <c r="G93" s="4">
        <v>15000</v>
      </c>
      <c r="H93" s="4">
        <v>240</v>
      </c>
    </row>
    <row r="94" spans="1:8" x14ac:dyDescent="0.25">
      <c r="A94" s="2">
        <v>130458</v>
      </c>
      <c r="B94" s="2" t="s">
        <v>81</v>
      </c>
      <c r="C94" s="4">
        <v>240</v>
      </c>
      <c r="D94" s="2" t="s">
        <v>21</v>
      </c>
      <c r="E94" s="2">
        <v>141198</v>
      </c>
      <c r="F94" s="2" t="s">
        <v>80</v>
      </c>
      <c r="G94" s="4">
        <v>15000</v>
      </c>
      <c r="H94" s="4">
        <v>240</v>
      </c>
    </row>
    <row r="95" spans="1:8" x14ac:dyDescent="0.25">
      <c r="A95" s="2">
        <v>130458</v>
      </c>
      <c r="B95" s="2" t="s">
        <v>81</v>
      </c>
      <c r="C95" s="4">
        <v>240</v>
      </c>
      <c r="D95" s="2" t="s">
        <v>21</v>
      </c>
      <c r="E95" s="2">
        <v>141198</v>
      </c>
      <c r="F95" s="2" t="s">
        <v>80</v>
      </c>
      <c r="G95" s="4">
        <v>15000</v>
      </c>
      <c r="H95" s="4">
        <v>240</v>
      </c>
    </row>
    <row r="96" spans="1:8" x14ac:dyDescent="0.25">
      <c r="A96" s="2">
        <v>130458</v>
      </c>
      <c r="B96" s="2" t="s">
        <v>81</v>
      </c>
      <c r="C96" s="4">
        <v>240</v>
      </c>
      <c r="D96" s="2" t="s">
        <v>21</v>
      </c>
      <c r="E96" s="2">
        <v>141198</v>
      </c>
      <c r="F96" s="2" t="s">
        <v>80</v>
      </c>
      <c r="G96" s="4">
        <v>15000</v>
      </c>
      <c r="H96" s="4">
        <v>240</v>
      </c>
    </row>
    <row r="97" spans="1:8" x14ac:dyDescent="0.25">
      <c r="A97" s="2">
        <v>130458</v>
      </c>
      <c r="B97" s="2" t="s">
        <v>81</v>
      </c>
      <c r="C97" s="4">
        <v>240</v>
      </c>
      <c r="D97" s="2" t="s">
        <v>21</v>
      </c>
      <c r="E97" s="2">
        <v>141198</v>
      </c>
      <c r="F97" s="2" t="s">
        <v>80</v>
      </c>
      <c r="G97" s="4">
        <v>15000</v>
      </c>
      <c r="H97" s="4">
        <v>240</v>
      </c>
    </row>
    <row r="98" spans="1:8" x14ac:dyDescent="0.25">
      <c r="A98" s="2">
        <v>130458</v>
      </c>
      <c r="B98" s="2" t="s">
        <v>81</v>
      </c>
      <c r="C98" s="4">
        <v>240</v>
      </c>
      <c r="D98" s="2" t="s">
        <v>21</v>
      </c>
      <c r="E98" s="2">
        <v>141198</v>
      </c>
      <c r="F98" s="2" t="s">
        <v>80</v>
      </c>
      <c r="G98" s="4">
        <v>15000</v>
      </c>
      <c r="H98" s="4">
        <v>240</v>
      </c>
    </row>
    <row r="99" spans="1:8" x14ac:dyDescent="0.25">
      <c r="A99" s="2">
        <v>130458</v>
      </c>
      <c r="B99" s="2" t="s">
        <v>81</v>
      </c>
      <c r="C99" s="4">
        <v>240</v>
      </c>
      <c r="D99" s="2" t="s">
        <v>21</v>
      </c>
      <c r="E99" s="2">
        <v>141198</v>
      </c>
      <c r="F99" s="2" t="s">
        <v>80</v>
      </c>
      <c r="G99" s="4">
        <v>15000</v>
      </c>
      <c r="H99" s="4">
        <v>240</v>
      </c>
    </row>
    <row r="100" spans="1:8" x14ac:dyDescent="0.25">
      <c r="A100" s="2">
        <v>130458</v>
      </c>
      <c r="B100" s="2" t="s">
        <v>81</v>
      </c>
      <c r="C100" s="4">
        <v>240</v>
      </c>
      <c r="D100" s="2" t="s">
        <v>21</v>
      </c>
      <c r="E100" s="2">
        <v>141198</v>
      </c>
      <c r="F100" s="2" t="s">
        <v>80</v>
      </c>
      <c r="G100" s="4">
        <v>15000</v>
      </c>
      <c r="H100" s="4">
        <v>240</v>
      </c>
    </row>
    <row r="101" spans="1:8" x14ac:dyDescent="0.25">
      <c r="A101" s="2">
        <v>130458</v>
      </c>
      <c r="B101" s="2" t="s">
        <v>81</v>
      </c>
      <c r="C101" s="4">
        <v>240</v>
      </c>
      <c r="D101" s="2" t="s">
        <v>21</v>
      </c>
      <c r="E101" s="2">
        <v>141198</v>
      </c>
      <c r="F101" s="2" t="s">
        <v>80</v>
      </c>
      <c r="G101" s="4">
        <v>15000</v>
      </c>
      <c r="H101" s="4">
        <v>240</v>
      </c>
    </row>
    <row r="102" spans="1:8" x14ac:dyDescent="0.25">
      <c r="A102" s="2">
        <v>130458</v>
      </c>
      <c r="B102" s="2" t="s">
        <v>81</v>
      </c>
      <c r="C102" s="4">
        <v>240</v>
      </c>
      <c r="D102" s="2" t="s">
        <v>21</v>
      </c>
      <c r="E102" s="2">
        <v>141198</v>
      </c>
      <c r="F102" s="2" t="s">
        <v>80</v>
      </c>
      <c r="G102" s="4">
        <v>15000</v>
      </c>
      <c r="H102" s="4">
        <v>240</v>
      </c>
    </row>
    <row r="103" spans="1:8" x14ac:dyDescent="0.25">
      <c r="A103" s="2">
        <v>130458</v>
      </c>
      <c r="B103" s="2" t="s">
        <v>81</v>
      </c>
      <c r="C103" s="4">
        <v>240</v>
      </c>
      <c r="D103" s="2" t="s">
        <v>21</v>
      </c>
      <c r="E103" s="2">
        <v>141198</v>
      </c>
      <c r="F103" s="2" t="s">
        <v>80</v>
      </c>
      <c r="G103" s="4">
        <v>15000</v>
      </c>
      <c r="H103" s="4">
        <v>240</v>
      </c>
    </row>
    <row r="104" spans="1:8" x14ac:dyDescent="0.25">
      <c r="A104" s="2">
        <v>130458</v>
      </c>
      <c r="B104" s="2" t="s">
        <v>81</v>
      </c>
      <c r="C104" s="4">
        <v>240</v>
      </c>
      <c r="D104" s="2" t="s">
        <v>21</v>
      </c>
      <c r="E104" s="2">
        <v>141198</v>
      </c>
      <c r="F104" s="2" t="s">
        <v>80</v>
      </c>
      <c r="G104" s="4">
        <v>15000</v>
      </c>
      <c r="H104" s="4">
        <v>240</v>
      </c>
    </row>
    <row r="105" spans="1:8" x14ac:dyDescent="0.25">
      <c r="A105" s="2">
        <v>130458</v>
      </c>
      <c r="B105" s="2" t="s">
        <v>81</v>
      </c>
      <c r="C105" s="4">
        <v>240</v>
      </c>
      <c r="D105" s="2" t="s">
        <v>21</v>
      </c>
      <c r="E105" s="2">
        <v>141198</v>
      </c>
      <c r="F105" s="2" t="s">
        <v>80</v>
      </c>
      <c r="G105" s="4">
        <v>15000</v>
      </c>
      <c r="H105" s="4">
        <v>240</v>
      </c>
    </row>
    <row r="106" spans="1:8" x14ac:dyDescent="0.25">
      <c r="A106" s="2">
        <v>130458</v>
      </c>
      <c r="B106" s="2" t="s">
        <v>81</v>
      </c>
      <c r="C106" s="4">
        <v>240</v>
      </c>
      <c r="D106" s="2" t="s">
        <v>21</v>
      </c>
      <c r="E106" s="2">
        <v>141198</v>
      </c>
      <c r="F106" s="2" t="s">
        <v>80</v>
      </c>
      <c r="G106" s="4">
        <v>15000</v>
      </c>
      <c r="H106" s="4">
        <v>240</v>
      </c>
    </row>
    <row r="107" spans="1:8" x14ac:dyDescent="0.25">
      <c r="A107" s="2">
        <v>130458</v>
      </c>
      <c r="B107" s="2" t="s">
        <v>81</v>
      </c>
      <c r="C107" s="4">
        <v>240</v>
      </c>
      <c r="D107" s="2" t="s">
        <v>21</v>
      </c>
      <c r="E107" s="2">
        <v>141198</v>
      </c>
      <c r="F107" s="2" t="s">
        <v>80</v>
      </c>
      <c r="G107" s="4">
        <v>15000</v>
      </c>
      <c r="H107" s="4">
        <v>240</v>
      </c>
    </row>
    <row r="108" spans="1:8" x14ac:dyDescent="0.25">
      <c r="A108" s="2">
        <v>130458</v>
      </c>
      <c r="B108" s="2" t="s">
        <v>81</v>
      </c>
      <c r="C108" s="4">
        <v>240</v>
      </c>
      <c r="D108" s="2" t="s">
        <v>21</v>
      </c>
      <c r="E108" s="2">
        <v>141198</v>
      </c>
      <c r="F108" s="2" t="s">
        <v>80</v>
      </c>
      <c r="G108" s="4">
        <v>15000</v>
      </c>
      <c r="H108" s="4">
        <v>240</v>
      </c>
    </row>
    <row r="109" spans="1:8" x14ac:dyDescent="0.25">
      <c r="A109" s="2">
        <v>130458</v>
      </c>
      <c r="B109" s="2" t="s">
        <v>81</v>
      </c>
      <c r="C109" s="4">
        <v>240</v>
      </c>
      <c r="D109" s="2" t="s">
        <v>21</v>
      </c>
      <c r="E109" s="2">
        <v>141198</v>
      </c>
      <c r="F109" s="2" t="s">
        <v>80</v>
      </c>
      <c r="G109" s="4">
        <v>15000</v>
      </c>
      <c r="H109" s="4">
        <v>240</v>
      </c>
    </row>
    <row r="110" spans="1:8" x14ac:dyDescent="0.25">
      <c r="A110" s="2">
        <v>130458</v>
      </c>
      <c r="B110" s="2" t="s">
        <v>81</v>
      </c>
      <c r="C110" s="4">
        <v>240</v>
      </c>
      <c r="D110" s="2" t="s">
        <v>21</v>
      </c>
      <c r="E110" s="2">
        <v>141198</v>
      </c>
      <c r="F110" s="2" t="s">
        <v>80</v>
      </c>
      <c r="G110" s="4">
        <v>15000</v>
      </c>
      <c r="H110" s="4">
        <v>240</v>
      </c>
    </row>
    <row r="111" spans="1:8" x14ac:dyDescent="0.25">
      <c r="A111" s="2">
        <v>130458</v>
      </c>
      <c r="B111" s="2" t="s">
        <v>81</v>
      </c>
      <c r="C111" s="4">
        <v>240</v>
      </c>
      <c r="D111" s="2" t="s">
        <v>21</v>
      </c>
      <c r="E111" s="2">
        <v>141198</v>
      </c>
      <c r="F111" s="2" t="s">
        <v>80</v>
      </c>
      <c r="G111" s="4">
        <v>15000</v>
      </c>
      <c r="H111" s="4">
        <v>240</v>
      </c>
    </row>
    <row r="112" spans="1:8" x14ac:dyDescent="0.25">
      <c r="A112" s="2">
        <v>130458</v>
      </c>
      <c r="B112" s="2" t="s">
        <v>81</v>
      </c>
      <c r="C112" s="4">
        <v>240</v>
      </c>
      <c r="D112" s="2" t="s">
        <v>21</v>
      </c>
      <c r="E112" s="2">
        <v>141198</v>
      </c>
      <c r="F112" s="2" t="s">
        <v>80</v>
      </c>
      <c r="G112" s="4">
        <v>15000</v>
      </c>
      <c r="H112" s="4">
        <v>240</v>
      </c>
    </row>
    <row r="113" spans="1:8" x14ac:dyDescent="0.25">
      <c r="A113" s="2">
        <v>130457</v>
      </c>
      <c r="B113" s="2" t="s">
        <v>87</v>
      </c>
      <c r="C113" s="4">
        <v>227.28</v>
      </c>
      <c r="D113" s="2" t="s">
        <v>21</v>
      </c>
      <c r="E113" s="2">
        <v>141199</v>
      </c>
      <c r="F113" s="2" t="s">
        <v>86</v>
      </c>
      <c r="G113" s="4">
        <v>14200</v>
      </c>
      <c r="H113" s="4">
        <v>0</v>
      </c>
    </row>
    <row r="114" spans="1:8" x14ac:dyDescent="0.25">
      <c r="A114" s="2">
        <v>130457</v>
      </c>
      <c r="B114" s="2" t="s">
        <v>87</v>
      </c>
      <c r="C114" s="4">
        <v>227.28</v>
      </c>
      <c r="D114" s="2" t="s">
        <v>21</v>
      </c>
      <c r="E114" s="2">
        <v>141199</v>
      </c>
      <c r="F114" s="2" t="s">
        <v>86</v>
      </c>
      <c r="G114" s="4">
        <v>14200</v>
      </c>
      <c r="H114" s="4">
        <v>227.28</v>
      </c>
    </row>
    <row r="115" spans="1:8" x14ac:dyDescent="0.25">
      <c r="A115" s="2">
        <v>130457</v>
      </c>
      <c r="B115" s="2" t="s">
        <v>87</v>
      </c>
      <c r="C115" s="4">
        <v>227.28</v>
      </c>
      <c r="D115" s="2" t="s">
        <v>21</v>
      </c>
      <c r="E115" s="2">
        <v>141199</v>
      </c>
      <c r="F115" s="2" t="s">
        <v>86</v>
      </c>
      <c r="G115" s="4">
        <v>14200</v>
      </c>
      <c r="H115" s="4">
        <v>227.28</v>
      </c>
    </row>
    <row r="116" spans="1:8" x14ac:dyDescent="0.25">
      <c r="A116" s="2">
        <v>130457</v>
      </c>
      <c r="B116" s="2" t="s">
        <v>87</v>
      </c>
      <c r="C116" s="4">
        <v>227.28</v>
      </c>
      <c r="D116" s="2" t="s">
        <v>21</v>
      </c>
      <c r="E116" s="2">
        <v>141199</v>
      </c>
      <c r="F116" s="2" t="s">
        <v>86</v>
      </c>
      <c r="G116" s="4">
        <v>14308</v>
      </c>
      <c r="H116" s="4">
        <v>227.28</v>
      </c>
    </row>
    <row r="117" spans="1:8" x14ac:dyDescent="0.25">
      <c r="A117" s="2">
        <v>130457</v>
      </c>
      <c r="B117" s="2" t="s">
        <v>87</v>
      </c>
      <c r="C117" s="4">
        <v>227.28</v>
      </c>
      <c r="D117" s="2" t="s">
        <v>21</v>
      </c>
      <c r="E117" s="2">
        <v>141199</v>
      </c>
      <c r="F117" s="2" t="s">
        <v>86</v>
      </c>
      <c r="G117" s="4">
        <v>14200</v>
      </c>
      <c r="H117" s="4">
        <v>227.28</v>
      </c>
    </row>
    <row r="118" spans="1:8" x14ac:dyDescent="0.25">
      <c r="A118" s="2">
        <v>130457</v>
      </c>
      <c r="B118" s="2" t="s">
        <v>87</v>
      </c>
      <c r="C118" s="4">
        <v>227.28</v>
      </c>
      <c r="D118" s="2" t="s">
        <v>21</v>
      </c>
      <c r="E118" s="2">
        <v>141199</v>
      </c>
      <c r="F118" s="2" t="s">
        <v>86</v>
      </c>
      <c r="G118" s="4">
        <v>14338</v>
      </c>
      <c r="H118" s="4">
        <v>227.28</v>
      </c>
    </row>
    <row r="119" spans="1:8" x14ac:dyDescent="0.25">
      <c r="A119" s="2">
        <v>130457</v>
      </c>
      <c r="B119" s="2" t="s">
        <v>87</v>
      </c>
      <c r="C119" s="4">
        <v>227.28</v>
      </c>
      <c r="D119" s="2" t="s">
        <v>21</v>
      </c>
      <c r="E119" s="2">
        <v>141199</v>
      </c>
      <c r="F119" s="2" t="s">
        <v>86</v>
      </c>
      <c r="G119" s="4">
        <v>14200</v>
      </c>
      <c r="H119" s="4">
        <v>227.28</v>
      </c>
    </row>
    <row r="120" spans="1:8" x14ac:dyDescent="0.25">
      <c r="A120" s="2">
        <v>130457</v>
      </c>
      <c r="B120" s="2" t="s">
        <v>87</v>
      </c>
      <c r="C120" s="4">
        <v>227.28</v>
      </c>
      <c r="D120" s="2" t="s">
        <v>21</v>
      </c>
      <c r="E120" s="2">
        <v>141199</v>
      </c>
      <c r="F120" s="2" t="s">
        <v>86</v>
      </c>
      <c r="G120" s="4">
        <v>14200</v>
      </c>
      <c r="H120" s="4">
        <v>227.28</v>
      </c>
    </row>
    <row r="121" spans="1:8" x14ac:dyDescent="0.25">
      <c r="A121" s="2">
        <v>130457</v>
      </c>
      <c r="B121" s="2" t="s">
        <v>87</v>
      </c>
      <c r="C121" s="4">
        <v>227.28</v>
      </c>
      <c r="D121" s="2" t="s">
        <v>21</v>
      </c>
      <c r="E121" s="2">
        <v>141199</v>
      </c>
      <c r="F121" s="2" t="s">
        <v>86</v>
      </c>
      <c r="G121" s="4">
        <v>14200</v>
      </c>
      <c r="H121" s="4">
        <v>227.28</v>
      </c>
    </row>
    <row r="122" spans="1:8" x14ac:dyDescent="0.25">
      <c r="A122" s="2">
        <v>130457</v>
      </c>
      <c r="B122" s="2" t="s">
        <v>87</v>
      </c>
      <c r="C122" s="4">
        <v>227.28</v>
      </c>
      <c r="D122" s="2" t="s">
        <v>21</v>
      </c>
      <c r="E122" s="2">
        <v>141199</v>
      </c>
      <c r="F122" s="2" t="s">
        <v>86</v>
      </c>
      <c r="G122" s="4">
        <v>14200</v>
      </c>
      <c r="H122" s="4">
        <v>227.28</v>
      </c>
    </row>
    <row r="123" spans="1:8" x14ac:dyDescent="0.25">
      <c r="A123" s="2">
        <v>130457</v>
      </c>
      <c r="B123" s="2" t="s">
        <v>87</v>
      </c>
      <c r="C123" s="4">
        <v>227.28</v>
      </c>
      <c r="D123" s="2" t="s">
        <v>21</v>
      </c>
      <c r="E123" s="2">
        <v>141199</v>
      </c>
      <c r="F123" s="2" t="s">
        <v>86</v>
      </c>
      <c r="G123" s="4">
        <v>14200</v>
      </c>
      <c r="H123" s="4">
        <v>227.28</v>
      </c>
    </row>
    <row r="124" spans="1:8" x14ac:dyDescent="0.25">
      <c r="A124" s="2">
        <v>130457</v>
      </c>
      <c r="B124" s="2" t="s">
        <v>87</v>
      </c>
      <c r="C124" s="4">
        <v>227.28</v>
      </c>
      <c r="D124" s="2" t="s">
        <v>21</v>
      </c>
      <c r="E124" s="2">
        <v>141199</v>
      </c>
      <c r="F124" s="2" t="s">
        <v>86</v>
      </c>
      <c r="G124" s="4">
        <v>14200</v>
      </c>
      <c r="H124" s="4">
        <v>227.28</v>
      </c>
    </row>
    <row r="125" spans="1:8" x14ac:dyDescent="0.25">
      <c r="A125" s="2">
        <v>130457</v>
      </c>
      <c r="B125" s="2" t="s">
        <v>87</v>
      </c>
      <c r="C125" s="4">
        <v>227.28</v>
      </c>
      <c r="D125" s="2" t="s">
        <v>21</v>
      </c>
      <c r="E125" s="2">
        <v>141199</v>
      </c>
      <c r="F125" s="2" t="s">
        <v>86</v>
      </c>
      <c r="G125" s="4">
        <v>14200</v>
      </c>
      <c r="H125" s="4">
        <v>227.28</v>
      </c>
    </row>
    <row r="126" spans="1:8" x14ac:dyDescent="0.25">
      <c r="A126" s="2">
        <v>130457</v>
      </c>
      <c r="B126" s="2" t="s">
        <v>87</v>
      </c>
      <c r="C126" s="4">
        <v>227.28</v>
      </c>
      <c r="D126" s="2" t="s">
        <v>21</v>
      </c>
      <c r="E126" s="2">
        <v>141199</v>
      </c>
      <c r="F126" s="2" t="s">
        <v>86</v>
      </c>
      <c r="G126" s="4">
        <v>14200</v>
      </c>
      <c r="H126" s="4">
        <v>227.28</v>
      </c>
    </row>
    <row r="127" spans="1:8" x14ac:dyDescent="0.25">
      <c r="A127" s="2">
        <v>130457</v>
      </c>
      <c r="B127" s="2" t="s">
        <v>87</v>
      </c>
      <c r="C127" s="4">
        <v>227.28</v>
      </c>
      <c r="D127" s="2" t="s">
        <v>21</v>
      </c>
      <c r="E127" s="2">
        <v>141199</v>
      </c>
      <c r="F127" s="2" t="s">
        <v>86</v>
      </c>
      <c r="G127" s="4">
        <v>14200</v>
      </c>
      <c r="H127" s="4">
        <v>227.28</v>
      </c>
    </row>
    <row r="128" spans="1:8" x14ac:dyDescent="0.25">
      <c r="A128" s="2">
        <v>130457</v>
      </c>
      <c r="B128" s="2" t="s">
        <v>87</v>
      </c>
      <c r="C128" s="4">
        <v>227.28</v>
      </c>
      <c r="D128" s="2" t="s">
        <v>21</v>
      </c>
      <c r="E128" s="2">
        <v>141199</v>
      </c>
      <c r="F128" s="2" t="s">
        <v>86</v>
      </c>
      <c r="G128" s="4">
        <v>14200</v>
      </c>
      <c r="H128" s="4">
        <v>227.28</v>
      </c>
    </row>
    <row r="129" spans="1:8" x14ac:dyDescent="0.25">
      <c r="A129" s="2">
        <v>130457</v>
      </c>
      <c r="B129" s="2" t="s">
        <v>87</v>
      </c>
      <c r="C129" s="4">
        <v>227.28</v>
      </c>
      <c r="D129" s="2" t="s">
        <v>21</v>
      </c>
      <c r="E129" s="2">
        <v>141199</v>
      </c>
      <c r="F129" s="2" t="s">
        <v>86</v>
      </c>
      <c r="G129" s="4">
        <v>14200</v>
      </c>
      <c r="H129" s="4">
        <v>227.28</v>
      </c>
    </row>
    <row r="130" spans="1:8" x14ac:dyDescent="0.25">
      <c r="A130" s="2">
        <v>130457</v>
      </c>
      <c r="B130" s="2" t="s">
        <v>87</v>
      </c>
      <c r="C130" s="4">
        <v>227.28</v>
      </c>
      <c r="D130" s="2" t="s">
        <v>21</v>
      </c>
      <c r="E130" s="2">
        <v>141199</v>
      </c>
      <c r="F130" s="2" t="s">
        <v>86</v>
      </c>
      <c r="G130" s="4">
        <v>14200</v>
      </c>
      <c r="H130" s="4">
        <v>227.28</v>
      </c>
    </row>
    <row r="131" spans="1:8" x14ac:dyDescent="0.25">
      <c r="A131" s="2">
        <v>130457</v>
      </c>
      <c r="B131" s="2" t="s">
        <v>87</v>
      </c>
      <c r="C131" s="4">
        <v>227.28</v>
      </c>
      <c r="D131" s="2" t="s">
        <v>21</v>
      </c>
      <c r="E131" s="2">
        <v>141199</v>
      </c>
      <c r="F131" s="2" t="s">
        <v>86</v>
      </c>
      <c r="G131" s="4">
        <v>14200</v>
      </c>
      <c r="H131" s="4">
        <v>0</v>
      </c>
    </row>
    <row r="132" spans="1:8" x14ac:dyDescent="0.25">
      <c r="A132" s="2">
        <v>130467</v>
      </c>
      <c r="B132" s="2" t="s">
        <v>91</v>
      </c>
      <c r="C132" s="4">
        <v>30</v>
      </c>
      <c r="D132" s="2" t="s">
        <v>21</v>
      </c>
      <c r="E132" s="2">
        <v>141215</v>
      </c>
      <c r="F132" s="2" t="s">
        <v>90</v>
      </c>
      <c r="G132" s="4">
        <v>5606</v>
      </c>
      <c r="H132" s="4">
        <v>30</v>
      </c>
    </row>
    <row r="133" spans="1:8" x14ac:dyDescent="0.25">
      <c r="A133" s="2">
        <v>130467</v>
      </c>
      <c r="B133" s="2" t="s">
        <v>91</v>
      </c>
      <c r="C133" s="4">
        <v>30</v>
      </c>
      <c r="D133" s="2" t="s">
        <v>21</v>
      </c>
      <c r="E133" s="2">
        <v>141215</v>
      </c>
      <c r="F133" s="2" t="s">
        <v>90</v>
      </c>
      <c r="G133" s="4">
        <v>5606</v>
      </c>
      <c r="H133" s="4">
        <v>30</v>
      </c>
    </row>
    <row r="134" spans="1:8" x14ac:dyDescent="0.25">
      <c r="A134" s="2">
        <v>130467</v>
      </c>
      <c r="B134" s="2" t="s">
        <v>91</v>
      </c>
      <c r="C134" s="4">
        <v>30</v>
      </c>
      <c r="D134" s="2" t="s">
        <v>21</v>
      </c>
      <c r="E134" s="2">
        <v>141215</v>
      </c>
      <c r="F134" s="2" t="s">
        <v>90</v>
      </c>
      <c r="G134" s="4">
        <v>5606</v>
      </c>
      <c r="H134" s="4">
        <v>30</v>
      </c>
    </row>
    <row r="135" spans="1:8" x14ac:dyDescent="0.25">
      <c r="A135" s="2">
        <v>130467</v>
      </c>
      <c r="B135" s="2" t="s">
        <v>91</v>
      </c>
      <c r="C135" s="4">
        <v>30</v>
      </c>
      <c r="D135" s="2" t="s">
        <v>21</v>
      </c>
      <c r="E135" s="2">
        <v>141215</v>
      </c>
      <c r="F135" s="2" t="s">
        <v>90</v>
      </c>
      <c r="G135" s="4">
        <v>5606</v>
      </c>
      <c r="H135" s="4">
        <v>30</v>
      </c>
    </row>
    <row r="136" spans="1:8" x14ac:dyDescent="0.25">
      <c r="A136" s="2">
        <v>130467</v>
      </c>
      <c r="B136" s="2" t="s">
        <v>91</v>
      </c>
      <c r="C136" s="4">
        <v>30</v>
      </c>
      <c r="D136" s="2" t="s">
        <v>21</v>
      </c>
      <c r="E136" s="2">
        <v>141215</v>
      </c>
      <c r="F136" s="2" t="s">
        <v>90</v>
      </c>
      <c r="G136" s="4">
        <v>5606</v>
      </c>
      <c r="H136" s="4">
        <v>30</v>
      </c>
    </row>
    <row r="137" spans="1:8" x14ac:dyDescent="0.25">
      <c r="A137" s="2">
        <v>130467</v>
      </c>
      <c r="B137" s="2" t="s">
        <v>91</v>
      </c>
      <c r="C137" s="4">
        <v>30</v>
      </c>
      <c r="D137" s="2" t="s">
        <v>21</v>
      </c>
      <c r="E137" s="2">
        <v>141215</v>
      </c>
      <c r="F137" s="2" t="s">
        <v>90</v>
      </c>
      <c r="G137" s="4">
        <v>5606</v>
      </c>
      <c r="H137" s="4">
        <v>30</v>
      </c>
    </row>
    <row r="138" spans="1:8" x14ac:dyDescent="0.25">
      <c r="A138" s="2">
        <v>130467</v>
      </c>
      <c r="B138" s="2" t="s">
        <v>91</v>
      </c>
      <c r="C138" s="4">
        <v>30</v>
      </c>
      <c r="D138" s="2" t="s">
        <v>21</v>
      </c>
      <c r="E138" s="2">
        <v>141215</v>
      </c>
      <c r="F138" s="2" t="s">
        <v>90</v>
      </c>
      <c r="G138" s="4">
        <v>5606</v>
      </c>
      <c r="H138" s="4">
        <v>30</v>
      </c>
    </row>
    <row r="139" spans="1:8" x14ac:dyDescent="0.25">
      <c r="A139" s="2">
        <v>130467</v>
      </c>
      <c r="B139" s="2" t="s">
        <v>91</v>
      </c>
      <c r="C139" s="4">
        <v>30</v>
      </c>
      <c r="D139" s="2" t="s">
        <v>21</v>
      </c>
      <c r="E139" s="2">
        <v>141215</v>
      </c>
      <c r="F139" s="2" t="s">
        <v>90</v>
      </c>
      <c r="G139" s="4">
        <v>5606</v>
      </c>
      <c r="H139" s="4">
        <v>30</v>
      </c>
    </row>
    <row r="140" spans="1:8" x14ac:dyDescent="0.25">
      <c r="A140" s="2">
        <v>131125</v>
      </c>
      <c r="B140" s="2" t="s">
        <v>100</v>
      </c>
      <c r="C140" s="4">
        <v>367.5</v>
      </c>
      <c r="D140" s="2" t="s">
        <v>10</v>
      </c>
      <c r="E140" s="2">
        <v>141454</v>
      </c>
      <c r="F140" s="2" t="s">
        <v>99</v>
      </c>
      <c r="G140" s="4">
        <v>2734</v>
      </c>
      <c r="H140" s="4">
        <v>0</v>
      </c>
    </row>
    <row r="141" spans="1:8" x14ac:dyDescent="0.25">
      <c r="A141" s="2">
        <v>131125</v>
      </c>
      <c r="B141" s="2" t="s">
        <v>100</v>
      </c>
      <c r="C141" s="4">
        <v>84</v>
      </c>
      <c r="D141" s="2" t="s">
        <v>10</v>
      </c>
      <c r="E141" s="2">
        <v>141454</v>
      </c>
      <c r="F141" s="2" t="s">
        <v>99</v>
      </c>
      <c r="G141" s="4">
        <v>2734</v>
      </c>
      <c r="H141" s="4">
        <v>84</v>
      </c>
    </row>
    <row r="142" spans="1:8" x14ac:dyDescent="0.25">
      <c r="A142" s="2">
        <v>130550</v>
      </c>
      <c r="B142" s="2" t="s">
        <v>154</v>
      </c>
      <c r="C142" s="4">
        <v>620000</v>
      </c>
      <c r="D142" s="2" t="s">
        <v>149</v>
      </c>
      <c r="E142" s="2">
        <v>141461</v>
      </c>
      <c r="F142" s="2" t="s">
        <v>184</v>
      </c>
      <c r="G142" s="4">
        <v>62000</v>
      </c>
      <c r="H142" s="4">
        <v>590349</v>
      </c>
    </row>
    <row r="143" spans="1:8" x14ac:dyDescent="0.25">
      <c r="A143" s="2">
        <v>130550</v>
      </c>
      <c r="B143" s="2" t="s">
        <v>154</v>
      </c>
      <c r="C143" s="4">
        <v>620000</v>
      </c>
      <c r="D143" s="2" t="s">
        <v>149</v>
      </c>
      <c r="E143" s="2">
        <v>141461</v>
      </c>
      <c r="F143" s="2" t="s">
        <v>184</v>
      </c>
      <c r="G143" s="4">
        <v>62000</v>
      </c>
      <c r="H143" s="4">
        <v>592776</v>
      </c>
    </row>
    <row r="144" spans="1:8" x14ac:dyDescent="0.25">
      <c r="A144" s="2">
        <v>130550</v>
      </c>
      <c r="B144" s="2" t="s">
        <v>154</v>
      </c>
      <c r="C144" s="4">
        <v>620000</v>
      </c>
      <c r="D144" s="2" t="s">
        <v>149</v>
      </c>
      <c r="E144" s="2">
        <v>141461</v>
      </c>
      <c r="F144" s="2" t="s">
        <v>184</v>
      </c>
      <c r="G144" s="4">
        <v>62000</v>
      </c>
      <c r="H144" s="4">
        <v>605839</v>
      </c>
    </row>
    <row r="145" spans="1:8" x14ac:dyDescent="0.25">
      <c r="A145" s="2">
        <v>130550</v>
      </c>
      <c r="B145" s="2" t="s">
        <v>154</v>
      </c>
      <c r="C145" s="4">
        <v>620000</v>
      </c>
      <c r="D145" s="2" t="s">
        <v>149</v>
      </c>
      <c r="E145" s="2">
        <v>141461</v>
      </c>
      <c r="F145" s="2" t="s">
        <v>184</v>
      </c>
      <c r="G145" s="4">
        <v>62000</v>
      </c>
      <c r="H145" s="4">
        <v>599266</v>
      </c>
    </row>
    <row r="146" spans="1:8" x14ac:dyDescent="0.25">
      <c r="A146" s="2">
        <v>130550</v>
      </c>
      <c r="B146" s="2" t="s">
        <v>154</v>
      </c>
      <c r="C146" s="4">
        <v>620000</v>
      </c>
      <c r="D146" s="2" t="s">
        <v>149</v>
      </c>
      <c r="E146" s="2">
        <v>141461</v>
      </c>
      <c r="F146" s="2" t="s">
        <v>184</v>
      </c>
      <c r="G146" s="4">
        <v>62000</v>
      </c>
      <c r="H146" s="4">
        <v>597780</v>
      </c>
    </row>
    <row r="147" spans="1:8" x14ac:dyDescent="0.25">
      <c r="A147" s="2">
        <v>130546</v>
      </c>
      <c r="B147" s="2" t="s">
        <v>148</v>
      </c>
      <c r="C147" s="4">
        <v>200000</v>
      </c>
      <c r="D147" s="2" t="s">
        <v>149</v>
      </c>
      <c r="E147" s="2">
        <v>141537</v>
      </c>
      <c r="F147" s="2" t="s">
        <v>180</v>
      </c>
      <c r="G147" s="4">
        <v>8333</v>
      </c>
      <c r="H147" s="4">
        <v>193266</v>
      </c>
    </row>
    <row r="148" spans="1:8" x14ac:dyDescent="0.25">
      <c r="A148" s="2">
        <v>130546</v>
      </c>
      <c r="B148" s="2" t="s">
        <v>148</v>
      </c>
      <c r="C148" s="4">
        <v>200000</v>
      </c>
      <c r="D148" s="2" t="s">
        <v>149</v>
      </c>
      <c r="E148" s="2">
        <v>141537</v>
      </c>
      <c r="F148" s="2" t="s">
        <v>180</v>
      </c>
      <c r="G148" s="4">
        <v>11530</v>
      </c>
      <c r="H148" s="4">
        <v>189585</v>
      </c>
    </row>
    <row r="149" spans="1:8" x14ac:dyDescent="0.25">
      <c r="A149" s="2">
        <v>130546</v>
      </c>
      <c r="B149" s="2" t="s">
        <v>148</v>
      </c>
      <c r="C149" s="4">
        <v>200000</v>
      </c>
      <c r="D149" s="2" t="s">
        <v>149</v>
      </c>
      <c r="E149" s="2">
        <v>141537</v>
      </c>
      <c r="F149" s="2" t="s">
        <v>180</v>
      </c>
      <c r="G149" s="4">
        <v>5130</v>
      </c>
      <c r="H149" s="4">
        <v>189585</v>
      </c>
    </row>
    <row r="150" spans="1:8" x14ac:dyDescent="0.25">
      <c r="A150" s="2">
        <v>130546</v>
      </c>
      <c r="B150" s="2" t="s">
        <v>148</v>
      </c>
      <c r="C150" s="4">
        <v>200000</v>
      </c>
      <c r="D150" s="2" t="s">
        <v>149</v>
      </c>
      <c r="E150" s="2">
        <v>141538</v>
      </c>
      <c r="F150" s="2" t="s">
        <v>199</v>
      </c>
      <c r="G150" s="4">
        <v>8333</v>
      </c>
      <c r="H150" s="4">
        <v>192922</v>
      </c>
    </row>
    <row r="151" spans="1:8" x14ac:dyDescent="0.25">
      <c r="A151" s="2">
        <v>130546</v>
      </c>
      <c r="B151" s="2" t="s">
        <v>148</v>
      </c>
      <c r="C151" s="4">
        <v>200000</v>
      </c>
      <c r="D151" s="2" t="s">
        <v>149</v>
      </c>
      <c r="E151" s="2">
        <v>141538</v>
      </c>
      <c r="F151" s="2" t="s">
        <v>199</v>
      </c>
      <c r="G151" s="4">
        <v>12500</v>
      </c>
      <c r="H151" s="4">
        <v>190962</v>
      </c>
    </row>
    <row r="152" spans="1:8" x14ac:dyDescent="0.25">
      <c r="A152" s="2">
        <v>130546</v>
      </c>
      <c r="B152" s="2" t="s">
        <v>148</v>
      </c>
      <c r="C152" s="4">
        <v>200000</v>
      </c>
      <c r="D152" s="2" t="s">
        <v>149</v>
      </c>
      <c r="E152" s="2">
        <v>141540</v>
      </c>
      <c r="F152" s="2" t="s">
        <v>147</v>
      </c>
      <c r="G152" s="4">
        <v>4166</v>
      </c>
      <c r="H152" s="4">
        <v>190962</v>
      </c>
    </row>
    <row r="153" spans="1:8" x14ac:dyDescent="0.25">
      <c r="A153" s="2">
        <v>130546</v>
      </c>
      <c r="B153" s="2" t="s">
        <v>148</v>
      </c>
      <c r="C153" s="4">
        <v>200000</v>
      </c>
      <c r="D153" s="2" t="s">
        <v>149</v>
      </c>
      <c r="E153" s="2">
        <v>141540</v>
      </c>
      <c r="F153" s="2" t="s">
        <v>147</v>
      </c>
      <c r="G153" s="4">
        <v>12500</v>
      </c>
      <c r="H153" s="4">
        <v>193057</v>
      </c>
    </row>
    <row r="154" spans="1:8" x14ac:dyDescent="0.25">
      <c r="A154" s="2">
        <v>130550</v>
      </c>
      <c r="B154" s="2" t="s">
        <v>154</v>
      </c>
      <c r="C154" s="4">
        <v>620000</v>
      </c>
      <c r="D154" s="2" t="s">
        <v>149</v>
      </c>
      <c r="E154" s="2">
        <v>141543</v>
      </c>
      <c r="F154" s="2" t="s">
        <v>153</v>
      </c>
      <c r="G154" s="4">
        <v>31000</v>
      </c>
      <c r="H154" s="4">
        <v>594118</v>
      </c>
    </row>
    <row r="155" spans="1:8" x14ac:dyDescent="0.25">
      <c r="A155" s="2">
        <v>130550</v>
      </c>
      <c r="B155" s="2" t="s">
        <v>154</v>
      </c>
      <c r="C155" s="4">
        <v>620000</v>
      </c>
      <c r="D155" s="2" t="s">
        <v>149</v>
      </c>
      <c r="E155" s="2">
        <v>141543</v>
      </c>
      <c r="F155" s="2" t="s">
        <v>153</v>
      </c>
      <c r="G155" s="4">
        <v>31000</v>
      </c>
      <c r="H155" s="4">
        <v>591429</v>
      </c>
    </row>
    <row r="156" spans="1:8" x14ac:dyDescent="0.25">
      <c r="A156" s="2">
        <v>130550</v>
      </c>
      <c r="B156" s="2" t="s">
        <v>154</v>
      </c>
      <c r="C156" s="4">
        <v>620000</v>
      </c>
      <c r="D156" s="2" t="s">
        <v>149</v>
      </c>
      <c r="E156" s="2">
        <v>141543</v>
      </c>
      <c r="F156" s="2" t="s">
        <v>153</v>
      </c>
      <c r="G156" s="4">
        <v>31000</v>
      </c>
      <c r="H156" s="4">
        <v>590744</v>
      </c>
    </row>
    <row r="157" spans="1:8" x14ac:dyDescent="0.25">
      <c r="A157" s="2">
        <v>130550</v>
      </c>
      <c r="B157" s="2" t="s">
        <v>154</v>
      </c>
      <c r="C157" s="4">
        <v>620000</v>
      </c>
      <c r="D157" s="2" t="s">
        <v>149</v>
      </c>
      <c r="E157" s="2">
        <v>141543</v>
      </c>
      <c r="F157" s="2" t="s">
        <v>153</v>
      </c>
      <c r="G157" s="4">
        <v>31000</v>
      </c>
      <c r="H157" s="4">
        <v>591157</v>
      </c>
    </row>
    <row r="158" spans="1:8" x14ac:dyDescent="0.25">
      <c r="A158" s="2">
        <v>130550</v>
      </c>
      <c r="B158" s="2" t="s">
        <v>154</v>
      </c>
      <c r="C158" s="4">
        <v>620000</v>
      </c>
      <c r="D158" s="2" t="s">
        <v>149</v>
      </c>
      <c r="E158" s="2">
        <v>141543</v>
      </c>
      <c r="F158" s="2" t="s">
        <v>153</v>
      </c>
      <c r="G158" s="4">
        <v>31000</v>
      </c>
      <c r="H158" s="4">
        <v>1849898</v>
      </c>
    </row>
    <row r="159" spans="1:8" x14ac:dyDescent="0.25">
      <c r="A159" s="2">
        <v>130550</v>
      </c>
      <c r="B159" s="2" t="s">
        <v>154</v>
      </c>
      <c r="C159" s="4">
        <v>620000</v>
      </c>
      <c r="D159" s="2" t="s">
        <v>149</v>
      </c>
      <c r="E159" s="2">
        <v>141543</v>
      </c>
      <c r="F159" s="2" t="s">
        <v>153</v>
      </c>
      <c r="G159" s="4">
        <v>31000</v>
      </c>
      <c r="H159" s="4">
        <v>599969</v>
      </c>
    </row>
    <row r="160" spans="1:8" x14ac:dyDescent="0.25">
      <c r="A160" s="2">
        <v>130550</v>
      </c>
      <c r="B160" s="2" t="s">
        <v>154</v>
      </c>
      <c r="C160" s="4">
        <v>620000</v>
      </c>
      <c r="D160" s="2" t="s">
        <v>149</v>
      </c>
      <c r="E160" s="2">
        <v>141543</v>
      </c>
      <c r="F160" s="2" t="s">
        <v>153</v>
      </c>
      <c r="G160" s="4">
        <v>31000</v>
      </c>
      <c r="H160" s="4">
        <v>599449</v>
      </c>
    </row>
    <row r="161" spans="1:8" x14ac:dyDescent="0.25">
      <c r="A161" s="2">
        <v>130550</v>
      </c>
      <c r="B161" s="2" t="s">
        <v>154</v>
      </c>
      <c r="C161" s="4">
        <v>620000</v>
      </c>
      <c r="D161" s="2" t="s">
        <v>149</v>
      </c>
      <c r="E161" s="2">
        <v>141543</v>
      </c>
      <c r="F161" s="2" t="s">
        <v>153</v>
      </c>
      <c r="G161" s="4">
        <v>31000</v>
      </c>
      <c r="H161" s="4">
        <v>605880</v>
      </c>
    </row>
    <row r="162" spans="1:8" x14ac:dyDescent="0.25">
      <c r="A162" s="2">
        <v>130550</v>
      </c>
      <c r="B162" s="2" t="s">
        <v>154</v>
      </c>
      <c r="C162" s="4">
        <v>620000</v>
      </c>
      <c r="D162" s="2" t="s">
        <v>149</v>
      </c>
      <c r="E162" s="2">
        <v>141543</v>
      </c>
      <c r="F162" s="2" t="s">
        <v>153</v>
      </c>
      <c r="G162" s="4">
        <v>31000</v>
      </c>
      <c r="H162" s="4">
        <v>603915</v>
      </c>
    </row>
    <row r="163" spans="1:8" x14ac:dyDescent="0.25">
      <c r="A163" s="2">
        <v>130550</v>
      </c>
      <c r="B163" s="2" t="s">
        <v>154</v>
      </c>
      <c r="C163" s="4">
        <v>620000</v>
      </c>
      <c r="D163" s="2" t="s">
        <v>149</v>
      </c>
      <c r="E163" s="2">
        <v>141543</v>
      </c>
      <c r="F163" s="2" t="s">
        <v>153</v>
      </c>
      <c r="G163" s="4">
        <v>31000</v>
      </c>
      <c r="H163" s="4">
        <v>600788</v>
      </c>
    </row>
    <row r="164" spans="1:8" x14ac:dyDescent="0.25">
      <c r="A164" s="2">
        <v>130550</v>
      </c>
      <c r="B164" s="2" t="s">
        <v>154</v>
      </c>
      <c r="C164" s="4">
        <v>620000</v>
      </c>
      <c r="D164" s="2" t="s">
        <v>149</v>
      </c>
      <c r="E164" s="2">
        <v>141543</v>
      </c>
      <c r="F164" s="2" t="s">
        <v>153</v>
      </c>
      <c r="G164" s="4">
        <v>31000</v>
      </c>
      <c r="H164" s="4">
        <v>600102</v>
      </c>
    </row>
    <row r="165" spans="1:8" x14ac:dyDescent="0.25">
      <c r="A165" s="2">
        <v>130550</v>
      </c>
      <c r="B165" s="2" t="s">
        <v>154</v>
      </c>
      <c r="C165" s="4">
        <v>620000</v>
      </c>
      <c r="D165" s="2" t="s">
        <v>149</v>
      </c>
      <c r="E165" s="2">
        <v>141543</v>
      </c>
      <c r="F165" s="2" t="s">
        <v>153</v>
      </c>
      <c r="G165" s="4">
        <v>31000</v>
      </c>
      <c r="H165" s="4">
        <v>603112</v>
      </c>
    </row>
    <row r="166" spans="1:8" x14ac:dyDescent="0.25">
      <c r="A166" s="2">
        <v>130550</v>
      </c>
      <c r="B166" s="2" t="s">
        <v>154</v>
      </c>
      <c r="C166" s="4">
        <v>620000</v>
      </c>
      <c r="D166" s="2" t="s">
        <v>149</v>
      </c>
      <c r="E166" s="2">
        <v>141543</v>
      </c>
      <c r="F166" s="2" t="s">
        <v>153</v>
      </c>
      <c r="G166" s="4">
        <v>31000</v>
      </c>
      <c r="H166" s="4">
        <v>603946</v>
      </c>
    </row>
    <row r="167" spans="1:8" x14ac:dyDescent="0.25">
      <c r="A167" s="2">
        <v>130550</v>
      </c>
      <c r="B167" s="2" t="s">
        <v>154</v>
      </c>
      <c r="C167" s="4">
        <v>620000</v>
      </c>
      <c r="D167" s="2" t="s">
        <v>149</v>
      </c>
      <c r="E167" s="2">
        <v>141543</v>
      </c>
      <c r="F167" s="2" t="s">
        <v>153</v>
      </c>
      <c r="G167" s="4">
        <v>31000</v>
      </c>
      <c r="H167" s="4">
        <v>603934</v>
      </c>
    </row>
    <row r="168" spans="1:8" x14ac:dyDescent="0.25">
      <c r="A168" s="2">
        <v>130550</v>
      </c>
      <c r="B168" s="2" t="s">
        <v>154</v>
      </c>
      <c r="C168" s="4">
        <v>620000</v>
      </c>
      <c r="D168" s="2" t="s">
        <v>149</v>
      </c>
      <c r="E168" s="2">
        <v>141543</v>
      </c>
      <c r="F168" s="2" t="s">
        <v>153</v>
      </c>
      <c r="G168" s="4">
        <v>31000</v>
      </c>
      <c r="H168" s="4">
        <v>620000</v>
      </c>
    </row>
    <row r="169" spans="1:8" x14ac:dyDescent="0.25">
      <c r="A169" s="2">
        <v>130550</v>
      </c>
      <c r="B169" s="2" t="s">
        <v>154</v>
      </c>
      <c r="C169" s="4">
        <v>620000</v>
      </c>
      <c r="D169" s="2" t="s">
        <v>149</v>
      </c>
      <c r="E169" s="2">
        <v>141543</v>
      </c>
      <c r="F169" s="2" t="s">
        <v>153</v>
      </c>
      <c r="G169" s="4">
        <v>31000</v>
      </c>
      <c r="H169" s="4">
        <v>620000</v>
      </c>
    </row>
    <row r="170" spans="1:8" x14ac:dyDescent="0.25">
      <c r="A170" s="2">
        <v>130550</v>
      </c>
      <c r="B170" s="2" t="s">
        <v>154</v>
      </c>
      <c r="C170" s="4">
        <v>620000</v>
      </c>
      <c r="D170" s="2" t="s">
        <v>149</v>
      </c>
      <c r="E170" s="2">
        <v>141544</v>
      </c>
      <c r="F170" s="2" t="s">
        <v>202</v>
      </c>
      <c r="G170" s="4">
        <v>5000</v>
      </c>
      <c r="H170" s="4">
        <v>601356</v>
      </c>
    </row>
    <row r="171" spans="1:8" x14ac:dyDescent="0.25">
      <c r="A171" s="2">
        <v>130550</v>
      </c>
      <c r="B171" s="2" t="s">
        <v>154</v>
      </c>
      <c r="C171" s="4">
        <v>620000</v>
      </c>
      <c r="D171" s="2" t="s">
        <v>149</v>
      </c>
      <c r="E171" s="2">
        <v>141544</v>
      </c>
      <c r="F171" s="2" t="s">
        <v>202</v>
      </c>
      <c r="G171" s="4">
        <v>10000</v>
      </c>
      <c r="H171" s="4">
        <v>602633</v>
      </c>
    </row>
    <row r="172" spans="1:8" x14ac:dyDescent="0.25">
      <c r="A172" s="2">
        <v>130549</v>
      </c>
      <c r="B172" s="2" t="s">
        <v>128</v>
      </c>
      <c r="C172" s="4">
        <v>367.5</v>
      </c>
      <c r="D172" s="2" t="s">
        <v>10</v>
      </c>
      <c r="E172" s="2">
        <v>141545</v>
      </c>
      <c r="F172" s="2" t="s">
        <v>187</v>
      </c>
      <c r="G172" s="4">
        <v>6500</v>
      </c>
      <c r="H172" s="4">
        <v>365.12</v>
      </c>
    </row>
    <row r="173" spans="1:8" x14ac:dyDescent="0.25">
      <c r="A173" s="2">
        <v>130549</v>
      </c>
      <c r="B173" s="2" t="s">
        <v>128</v>
      </c>
      <c r="C173" s="4">
        <v>367.5</v>
      </c>
      <c r="D173" s="2" t="s">
        <v>10</v>
      </c>
      <c r="E173" s="2">
        <v>141545</v>
      </c>
      <c r="F173" s="2" t="s">
        <v>187</v>
      </c>
      <c r="G173" s="4">
        <v>6500</v>
      </c>
      <c r="H173" s="4">
        <v>0</v>
      </c>
    </row>
    <row r="174" spans="1:8" x14ac:dyDescent="0.25">
      <c r="A174" s="2">
        <v>130549</v>
      </c>
      <c r="B174" s="2" t="s">
        <v>128</v>
      </c>
      <c r="C174" s="4">
        <v>367.5</v>
      </c>
      <c r="D174" s="2" t="s">
        <v>10</v>
      </c>
      <c r="E174" s="2">
        <v>141546</v>
      </c>
      <c r="F174" s="2" t="s">
        <v>157</v>
      </c>
      <c r="G174" s="4">
        <v>10500</v>
      </c>
      <c r="H174" s="4">
        <v>0</v>
      </c>
    </row>
    <row r="175" spans="1:8" x14ac:dyDescent="0.25">
      <c r="A175" s="2">
        <v>130549</v>
      </c>
      <c r="B175" s="2" t="s">
        <v>128</v>
      </c>
      <c r="C175" s="4">
        <v>367.5</v>
      </c>
      <c r="D175" s="2" t="s">
        <v>10</v>
      </c>
      <c r="E175" s="2">
        <v>141546</v>
      </c>
      <c r="F175" s="2" t="s">
        <v>157</v>
      </c>
      <c r="G175" s="4">
        <v>10500</v>
      </c>
      <c r="H175" s="4">
        <v>365.37</v>
      </c>
    </row>
    <row r="176" spans="1:8" x14ac:dyDescent="0.25">
      <c r="A176" s="2">
        <v>130549</v>
      </c>
      <c r="B176" s="2" t="s">
        <v>128</v>
      </c>
      <c r="C176" s="4">
        <v>367.5</v>
      </c>
      <c r="D176" s="2" t="s">
        <v>10</v>
      </c>
      <c r="E176" s="2">
        <v>141546</v>
      </c>
      <c r="F176" s="2" t="s">
        <v>157</v>
      </c>
      <c r="G176" s="4">
        <v>10500</v>
      </c>
      <c r="H176" s="4">
        <v>366.66</v>
      </c>
    </row>
    <row r="177" spans="1:8" x14ac:dyDescent="0.25">
      <c r="A177" s="2">
        <v>130549</v>
      </c>
      <c r="B177" s="2" t="s">
        <v>128</v>
      </c>
      <c r="C177" s="4">
        <v>367.5</v>
      </c>
      <c r="D177" s="2" t="s">
        <v>10</v>
      </c>
      <c r="E177" s="2">
        <v>141546</v>
      </c>
      <c r="F177" s="2" t="s">
        <v>157</v>
      </c>
      <c r="G177" s="4">
        <v>10500</v>
      </c>
      <c r="H177" s="4">
        <v>366.06</v>
      </c>
    </row>
    <row r="178" spans="1:8" x14ac:dyDescent="0.25">
      <c r="A178" s="2">
        <v>130549</v>
      </c>
      <c r="B178" s="2" t="s">
        <v>128</v>
      </c>
      <c r="C178" s="4">
        <v>367.5</v>
      </c>
      <c r="D178" s="2" t="s">
        <v>10</v>
      </c>
      <c r="E178" s="2">
        <v>141546</v>
      </c>
      <c r="F178" s="2" t="s">
        <v>157</v>
      </c>
      <c r="G178" s="4">
        <v>10500</v>
      </c>
      <c r="H178" s="4">
        <v>364.63</v>
      </c>
    </row>
    <row r="179" spans="1:8" x14ac:dyDescent="0.25">
      <c r="A179" s="2">
        <v>130549</v>
      </c>
      <c r="B179" s="2" t="s">
        <v>128</v>
      </c>
      <c r="C179" s="4">
        <v>367.5</v>
      </c>
      <c r="D179" s="2" t="s">
        <v>10</v>
      </c>
      <c r="E179" s="2">
        <v>141546</v>
      </c>
      <c r="F179" s="2" t="s">
        <v>157</v>
      </c>
      <c r="G179" s="4">
        <v>10500</v>
      </c>
      <c r="H179" s="4">
        <v>363.59</v>
      </c>
    </row>
    <row r="180" spans="1:8" x14ac:dyDescent="0.25">
      <c r="A180" s="2">
        <v>130549</v>
      </c>
      <c r="B180" s="2" t="s">
        <v>128</v>
      </c>
      <c r="C180" s="4">
        <v>367.5</v>
      </c>
      <c r="D180" s="2" t="s">
        <v>10</v>
      </c>
      <c r="E180" s="2">
        <v>141546</v>
      </c>
      <c r="F180" s="2" t="s">
        <v>157</v>
      </c>
      <c r="G180" s="4">
        <v>10500</v>
      </c>
      <c r="H180" s="4">
        <v>364.77</v>
      </c>
    </row>
    <row r="181" spans="1:8" x14ac:dyDescent="0.25">
      <c r="A181" s="2">
        <v>130549</v>
      </c>
      <c r="B181" s="2" t="s">
        <v>128</v>
      </c>
      <c r="C181" s="4">
        <v>367.5</v>
      </c>
      <c r="D181" s="2" t="s">
        <v>10</v>
      </c>
      <c r="E181" s="2">
        <v>141546</v>
      </c>
      <c r="F181" s="2" t="s">
        <v>157</v>
      </c>
      <c r="G181" s="4">
        <v>10500</v>
      </c>
      <c r="H181" s="4">
        <v>365.85</v>
      </c>
    </row>
    <row r="182" spans="1:8" x14ac:dyDescent="0.25">
      <c r="A182" s="2">
        <v>130549</v>
      </c>
      <c r="B182" s="2" t="s">
        <v>128</v>
      </c>
      <c r="C182" s="4">
        <v>367.5</v>
      </c>
      <c r="D182" s="2" t="s">
        <v>10</v>
      </c>
      <c r="E182" s="2">
        <v>141546</v>
      </c>
      <c r="F182" s="2" t="s">
        <v>157</v>
      </c>
      <c r="G182" s="4">
        <v>10500</v>
      </c>
      <c r="H182" s="4">
        <v>365.94</v>
      </c>
    </row>
    <row r="183" spans="1:8" x14ac:dyDescent="0.25">
      <c r="A183" s="2">
        <v>130549</v>
      </c>
      <c r="B183" s="2" t="s">
        <v>128</v>
      </c>
      <c r="C183" s="4">
        <v>367.5</v>
      </c>
      <c r="D183" s="2" t="s">
        <v>10</v>
      </c>
      <c r="E183" s="2">
        <v>141546</v>
      </c>
      <c r="F183" s="2" t="s">
        <v>157</v>
      </c>
      <c r="G183" s="4">
        <v>10500</v>
      </c>
      <c r="H183" s="4">
        <v>366.84</v>
      </c>
    </row>
    <row r="184" spans="1:8" x14ac:dyDescent="0.25">
      <c r="A184" s="2">
        <v>130549</v>
      </c>
      <c r="B184" s="2" t="s">
        <v>128</v>
      </c>
      <c r="C184" s="4">
        <v>367.5</v>
      </c>
      <c r="D184" s="2" t="s">
        <v>10</v>
      </c>
      <c r="E184" s="2">
        <v>141546</v>
      </c>
      <c r="F184" s="2" t="s">
        <v>157</v>
      </c>
      <c r="G184" s="4">
        <v>10500</v>
      </c>
      <c r="H184" s="4">
        <v>365.92</v>
      </c>
    </row>
    <row r="185" spans="1:8" x14ac:dyDescent="0.25">
      <c r="A185" s="2">
        <v>130549</v>
      </c>
      <c r="B185" s="2" t="s">
        <v>128</v>
      </c>
      <c r="C185" s="4">
        <v>367.5</v>
      </c>
      <c r="D185" s="2" t="s">
        <v>10</v>
      </c>
      <c r="E185" s="2">
        <v>141546</v>
      </c>
      <c r="F185" s="2" t="s">
        <v>157</v>
      </c>
      <c r="G185" s="4">
        <v>10500</v>
      </c>
      <c r="H185" s="4">
        <v>365.47</v>
      </c>
    </row>
    <row r="186" spans="1:8" x14ac:dyDescent="0.25">
      <c r="A186" s="2">
        <v>130549</v>
      </c>
      <c r="B186" s="2" t="s">
        <v>128</v>
      </c>
      <c r="C186" s="4">
        <v>367.5</v>
      </c>
      <c r="D186" s="2" t="s">
        <v>10</v>
      </c>
      <c r="E186" s="2">
        <v>141546</v>
      </c>
      <c r="F186" s="2" t="s">
        <v>157</v>
      </c>
      <c r="G186" s="4">
        <v>10500</v>
      </c>
      <c r="H186" s="4">
        <v>364.68</v>
      </c>
    </row>
    <row r="187" spans="1:8" x14ac:dyDescent="0.25">
      <c r="A187" s="2">
        <v>130549</v>
      </c>
      <c r="B187" s="2" t="s">
        <v>128</v>
      </c>
      <c r="C187" s="4">
        <v>367.5</v>
      </c>
      <c r="D187" s="2" t="s">
        <v>10</v>
      </c>
      <c r="E187" s="2">
        <v>141546</v>
      </c>
      <c r="F187" s="2" t="s">
        <v>157</v>
      </c>
      <c r="G187" s="4">
        <v>10500</v>
      </c>
      <c r="H187" s="4">
        <v>362.8</v>
      </c>
    </row>
    <row r="188" spans="1:8" x14ac:dyDescent="0.25">
      <c r="A188" s="2">
        <v>130549</v>
      </c>
      <c r="B188" s="2" t="s">
        <v>128</v>
      </c>
      <c r="C188" s="4">
        <v>367.5</v>
      </c>
      <c r="D188" s="2" t="s">
        <v>10</v>
      </c>
      <c r="E188" s="2">
        <v>141546</v>
      </c>
      <c r="F188" s="2" t="s">
        <v>157</v>
      </c>
      <c r="G188" s="4">
        <v>10500</v>
      </c>
      <c r="H188" s="4">
        <v>367.5</v>
      </c>
    </row>
    <row r="189" spans="1:8" x14ac:dyDescent="0.25">
      <c r="A189" s="2">
        <v>130549</v>
      </c>
      <c r="B189" s="2" t="s">
        <v>128</v>
      </c>
      <c r="C189" s="4">
        <v>367.5</v>
      </c>
      <c r="D189" s="2" t="s">
        <v>10</v>
      </c>
      <c r="E189" s="2">
        <v>141546</v>
      </c>
      <c r="F189" s="2" t="s">
        <v>157</v>
      </c>
      <c r="G189" s="4">
        <v>10500</v>
      </c>
      <c r="H189" s="4">
        <v>367.5</v>
      </c>
    </row>
    <row r="190" spans="1:8" x14ac:dyDescent="0.25">
      <c r="A190" s="2">
        <v>130549</v>
      </c>
      <c r="B190" s="2" t="s">
        <v>128</v>
      </c>
      <c r="C190" s="4">
        <v>367.5</v>
      </c>
      <c r="D190" s="2" t="s">
        <v>10</v>
      </c>
      <c r="E190" s="2">
        <v>141546</v>
      </c>
      <c r="F190" s="2" t="s">
        <v>157</v>
      </c>
      <c r="G190" s="4">
        <v>10500</v>
      </c>
      <c r="H190" s="4">
        <v>365.96</v>
      </c>
    </row>
    <row r="191" spans="1:8" x14ac:dyDescent="0.25">
      <c r="A191" s="2">
        <v>130549</v>
      </c>
      <c r="B191" s="2" t="s">
        <v>128</v>
      </c>
      <c r="C191" s="4">
        <v>367.5</v>
      </c>
      <c r="D191" s="2" t="s">
        <v>10</v>
      </c>
      <c r="E191" s="2">
        <v>141546</v>
      </c>
      <c r="F191" s="2" t="s">
        <v>157</v>
      </c>
      <c r="G191" s="4">
        <v>10500</v>
      </c>
      <c r="H191" s="4">
        <v>365.37</v>
      </c>
    </row>
    <row r="192" spans="1:8" x14ac:dyDescent="0.25">
      <c r="A192" s="2">
        <v>130549</v>
      </c>
      <c r="B192" s="2" t="s">
        <v>128</v>
      </c>
      <c r="C192" s="4">
        <v>367.5</v>
      </c>
      <c r="D192" s="2" t="s">
        <v>10</v>
      </c>
      <c r="E192" s="2">
        <v>141546</v>
      </c>
      <c r="F192" s="2" t="s">
        <v>157</v>
      </c>
      <c r="G192" s="4">
        <v>10500</v>
      </c>
      <c r="H192" s="4">
        <v>364.7</v>
      </c>
    </row>
    <row r="193" spans="1:8" x14ac:dyDescent="0.25">
      <c r="A193" s="2">
        <v>130549</v>
      </c>
      <c r="B193" s="2" t="s">
        <v>128</v>
      </c>
      <c r="C193" s="4">
        <v>367.5</v>
      </c>
      <c r="D193" s="2" t="s">
        <v>10</v>
      </c>
      <c r="E193" s="2">
        <v>141546</v>
      </c>
      <c r="F193" s="2" t="s">
        <v>157</v>
      </c>
      <c r="G193" s="4">
        <v>10500</v>
      </c>
      <c r="H193" s="4">
        <v>365.72</v>
      </c>
    </row>
    <row r="194" spans="1:8" x14ac:dyDescent="0.25">
      <c r="A194" s="2">
        <v>130549</v>
      </c>
      <c r="B194" s="2" t="s">
        <v>128</v>
      </c>
      <c r="C194" s="4">
        <v>367.5</v>
      </c>
      <c r="D194" s="2" t="s">
        <v>10</v>
      </c>
      <c r="E194" s="2">
        <v>141546</v>
      </c>
      <c r="F194" s="2" t="s">
        <v>157</v>
      </c>
      <c r="G194" s="4">
        <v>10500</v>
      </c>
      <c r="H194" s="4">
        <v>365.33</v>
      </c>
    </row>
    <row r="195" spans="1:8" x14ac:dyDescent="0.25">
      <c r="A195" s="2">
        <v>130549</v>
      </c>
      <c r="B195" s="2" t="s">
        <v>128</v>
      </c>
      <c r="C195" s="4">
        <v>367.5</v>
      </c>
      <c r="D195" s="2" t="s">
        <v>10</v>
      </c>
      <c r="E195" s="2">
        <v>141546</v>
      </c>
      <c r="F195" s="2" t="s">
        <v>157</v>
      </c>
      <c r="G195" s="4">
        <v>10500</v>
      </c>
      <c r="H195" s="4">
        <v>365.78</v>
      </c>
    </row>
    <row r="196" spans="1:8" x14ac:dyDescent="0.25">
      <c r="A196" s="2">
        <v>130549</v>
      </c>
      <c r="B196" s="2" t="s">
        <v>128</v>
      </c>
      <c r="C196" s="4">
        <v>367.5</v>
      </c>
      <c r="D196" s="2" t="s">
        <v>10</v>
      </c>
      <c r="E196" s="2">
        <v>141546</v>
      </c>
      <c r="F196" s="2" t="s">
        <v>157</v>
      </c>
      <c r="G196" s="4">
        <v>10500</v>
      </c>
      <c r="H196" s="4">
        <v>365.99</v>
      </c>
    </row>
    <row r="197" spans="1:8" x14ac:dyDescent="0.25">
      <c r="A197" s="2">
        <v>130549</v>
      </c>
      <c r="B197" s="2" t="s">
        <v>128</v>
      </c>
      <c r="C197" s="4">
        <v>367.5</v>
      </c>
      <c r="D197" s="2" t="s">
        <v>10</v>
      </c>
      <c r="E197" s="2">
        <v>141546</v>
      </c>
      <c r="F197" s="2" t="s">
        <v>157</v>
      </c>
      <c r="G197" s="4">
        <v>10500</v>
      </c>
      <c r="H197" s="4">
        <v>365.71</v>
      </c>
    </row>
    <row r="198" spans="1:8" x14ac:dyDescent="0.25">
      <c r="A198" s="2">
        <v>130550</v>
      </c>
      <c r="B198" s="2" t="s">
        <v>154</v>
      </c>
      <c r="C198" s="4">
        <v>620000</v>
      </c>
      <c r="D198" s="2" t="s">
        <v>149</v>
      </c>
      <c r="E198" s="2">
        <v>142171</v>
      </c>
      <c r="F198" s="2" t="s">
        <v>247</v>
      </c>
      <c r="G198" s="4">
        <v>21000</v>
      </c>
      <c r="H198" s="4">
        <v>602283</v>
      </c>
    </row>
    <row r="199" spans="1:8" x14ac:dyDescent="0.25">
      <c r="A199" s="2">
        <v>130549</v>
      </c>
      <c r="B199" s="2" t="s">
        <v>128</v>
      </c>
      <c r="C199" s="4">
        <v>367.5</v>
      </c>
      <c r="D199" s="2" t="s">
        <v>10</v>
      </c>
      <c r="E199" s="2">
        <v>142180</v>
      </c>
      <c r="F199" s="2" t="s">
        <v>250</v>
      </c>
      <c r="G199" s="4">
        <v>10500</v>
      </c>
      <c r="H199" s="4">
        <v>366.07</v>
      </c>
    </row>
    <row r="200" spans="1:8" x14ac:dyDescent="0.25">
      <c r="A200" s="2">
        <v>130549</v>
      </c>
      <c r="B200" s="2" t="s">
        <v>128</v>
      </c>
      <c r="C200" s="4">
        <v>367.5</v>
      </c>
      <c r="D200" s="2" t="s">
        <v>10</v>
      </c>
      <c r="E200" s="2">
        <v>142180</v>
      </c>
      <c r="F200" s="2" t="s">
        <v>250</v>
      </c>
      <c r="G200" s="4">
        <v>10500</v>
      </c>
      <c r="H200" s="4">
        <v>365.16</v>
      </c>
    </row>
    <row r="201" spans="1:8" x14ac:dyDescent="0.25">
      <c r="A201" s="2">
        <v>130549</v>
      </c>
      <c r="B201" s="2" t="s">
        <v>128</v>
      </c>
      <c r="C201" s="4">
        <v>367.5</v>
      </c>
      <c r="D201" s="2" t="s">
        <v>10</v>
      </c>
      <c r="E201" s="2">
        <v>142180</v>
      </c>
      <c r="F201" s="2" t="s">
        <v>250</v>
      </c>
      <c r="G201" s="4">
        <v>10500</v>
      </c>
      <c r="H201" s="4">
        <v>366.27</v>
      </c>
    </row>
    <row r="202" spans="1:8" x14ac:dyDescent="0.25">
      <c r="A202" s="2">
        <v>130549</v>
      </c>
      <c r="B202" s="2" t="s">
        <v>128</v>
      </c>
      <c r="C202" s="4">
        <v>367.5</v>
      </c>
      <c r="D202" s="2" t="s">
        <v>10</v>
      </c>
      <c r="E202" s="2">
        <v>142180</v>
      </c>
      <c r="F202" s="2" t="s">
        <v>250</v>
      </c>
      <c r="G202" s="4">
        <v>10500</v>
      </c>
      <c r="H202" s="4">
        <v>367.5</v>
      </c>
    </row>
    <row r="203" spans="1:8" x14ac:dyDescent="0.25">
      <c r="A203" s="2">
        <v>131387</v>
      </c>
      <c r="B203" s="2" t="s">
        <v>113</v>
      </c>
      <c r="C203" s="4">
        <v>275</v>
      </c>
      <c r="D203" s="2" t="s">
        <v>10</v>
      </c>
      <c r="E203" s="2">
        <v>142315</v>
      </c>
      <c r="F203" s="2" t="s">
        <v>112</v>
      </c>
      <c r="G203" s="4">
        <v>2600</v>
      </c>
      <c r="H203" s="4">
        <v>275</v>
      </c>
    </row>
    <row r="204" spans="1:8" x14ac:dyDescent="0.25">
      <c r="A204" s="2">
        <v>131387</v>
      </c>
      <c r="B204" s="2" t="s">
        <v>113</v>
      </c>
      <c r="C204" s="4">
        <v>275</v>
      </c>
      <c r="D204" s="2" t="s">
        <v>10</v>
      </c>
      <c r="E204" s="2">
        <v>142315</v>
      </c>
      <c r="F204" s="2" t="s">
        <v>112</v>
      </c>
      <c r="G204" s="4">
        <v>6773</v>
      </c>
      <c r="H204" s="4">
        <v>275</v>
      </c>
    </row>
    <row r="205" spans="1:8" x14ac:dyDescent="0.25">
      <c r="A205" s="2">
        <v>131387</v>
      </c>
      <c r="B205" s="2" t="s">
        <v>113</v>
      </c>
      <c r="C205" s="4">
        <v>275</v>
      </c>
      <c r="D205" s="2" t="s">
        <v>10</v>
      </c>
      <c r="E205" s="2">
        <v>142315</v>
      </c>
      <c r="F205" s="2" t="s">
        <v>112</v>
      </c>
      <c r="G205" s="4">
        <v>6773</v>
      </c>
      <c r="H205" s="4">
        <v>275</v>
      </c>
    </row>
    <row r="206" spans="1:8" x14ac:dyDescent="0.25">
      <c r="A206" s="2">
        <v>130358</v>
      </c>
      <c r="B206" s="2" t="s">
        <v>97</v>
      </c>
      <c r="C206" s="4">
        <v>200</v>
      </c>
      <c r="D206" s="2" t="s">
        <v>10</v>
      </c>
      <c r="E206" s="2">
        <v>142325</v>
      </c>
      <c r="F206" s="2" t="s">
        <v>7</v>
      </c>
      <c r="G206" s="4">
        <v>6667</v>
      </c>
      <c r="H206" s="4">
        <v>200</v>
      </c>
    </row>
    <row r="207" spans="1:8" x14ac:dyDescent="0.25">
      <c r="A207" s="2">
        <v>130358</v>
      </c>
      <c r="B207" s="2" t="s">
        <v>97</v>
      </c>
      <c r="C207" s="4">
        <v>200</v>
      </c>
      <c r="D207" s="2" t="s">
        <v>10</v>
      </c>
      <c r="E207" s="2">
        <v>142325</v>
      </c>
      <c r="F207" s="2" t="s">
        <v>7</v>
      </c>
      <c r="G207" s="4">
        <v>4667</v>
      </c>
      <c r="H207" s="4">
        <v>200</v>
      </c>
    </row>
    <row r="208" spans="1:8" x14ac:dyDescent="0.25">
      <c r="A208" s="2">
        <v>130358</v>
      </c>
      <c r="B208" s="2" t="s">
        <v>97</v>
      </c>
      <c r="C208" s="4">
        <v>200</v>
      </c>
      <c r="D208" s="2" t="s">
        <v>10</v>
      </c>
      <c r="E208" s="2">
        <v>142325</v>
      </c>
      <c r="F208" s="2" t="s">
        <v>7</v>
      </c>
      <c r="G208" s="4">
        <v>6667</v>
      </c>
      <c r="H208" s="4">
        <v>200</v>
      </c>
    </row>
    <row r="209" spans="1:8" x14ac:dyDescent="0.25">
      <c r="A209" s="2">
        <v>130549</v>
      </c>
      <c r="B209" s="2" t="s">
        <v>128</v>
      </c>
      <c r="C209" s="4">
        <v>367.5</v>
      </c>
      <c r="D209" s="2" t="s">
        <v>10</v>
      </c>
      <c r="E209" s="2">
        <v>142421</v>
      </c>
      <c r="F209" s="2" t="s">
        <v>127</v>
      </c>
      <c r="G209" s="4">
        <v>10500</v>
      </c>
      <c r="H209" s="4">
        <v>365.82</v>
      </c>
    </row>
    <row r="210" spans="1:8" x14ac:dyDescent="0.25">
      <c r="A210" s="2">
        <v>130549</v>
      </c>
      <c r="B210" s="2" t="s">
        <v>128</v>
      </c>
      <c r="C210" s="4">
        <v>367.5</v>
      </c>
      <c r="D210" s="2" t="s">
        <v>10</v>
      </c>
      <c r="E210" s="2">
        <v>142421</v>
      </c>
      <c r="F210" s="2" t="s">
        <v>127</v>
      </c>
      <c r="G210" s="4">
        <v>10500</v>
      </c>
      <c r="H210" s="4">
        <v>366.52</v>
      </c>
    </row>
    <row r="211" spans="1:8" x14ac:dyDescent="0.25">
      <c r="A211" s="2">
        <v>130550</v>
      </c>
      <c r="B211" s="2" t="s">
        <v>154</v>
      </c>
      <c r="C211" s="4">
        <v>620000</v>
      </c>
      <c r="D211" s="2" t="s">
        <v>149</v>
      </c>
      <c r="E211" s="2">
        <v>142529</v>
      </c>
      <c r="F211" s="2" t="s">
        <v>162</v>
      </c>
      <c r="G211" s="4">
        <v>31000</v>
      </c>
      <c r="H211" s="4">
        <v>594381</v>
      </c>
    </row>
    <row r="212" spans="1:8" x14ac:dyDescent="0.25">
      <c r="A212" s="2">
        <v>130550</v>
      </c>
      <c r="B212" s="2" t="s">
        <v>154</v>
      </c>
      <c r="C212" s="4">
        <v>620000</v>
      </c>
      <c r="D212" s="2" t="s">
        <v>149</v>
      </c>
      <c r="E212" s="2">
        <v>142529</v>
      </c>
      <c r="F212" s="2" t="s">
        <v>162</v>
      </c>
      <c r="G212" s="4">
        <v>31000</v>
      </c>
      <c r="H212" s="4">
        <v>592714</v>
      </c>
    </row>
    <row r="213" spans="1:8" x14ac:dyDescent="0.25">
      <c r="A213" s="2">
        <v>130550</v>
      </c>
      <c r="B213" s="2" t="s">
        <v>154</v>
      </c>
      <c r="C213" s="4">
        <v>620000</v>
      </c>
      <c r="D213" s="2" t="s">
        <v>149</v>
      </c>
      <c r="E213" s="2">
        <v>142529</v>
      </c>
      <c r="F213" s="2" t="s">
        <v>162</v>
      </c>
      <c r="G213" s="4">
        <v>31000</v>
      </c>
      <c r="H213" s="4">
        <v>609262.09199999995</v>
      </c>
    </row>
    <row r="214" spans="1:8" x14ac:dyDescent="0.25">
      <c r="A214" s="2">
        <v>130550</v>
      </c>
      <c r="B214" s="2" t="s">
        <v>154</v>
      </c>
      <c r="C214" s="4">
        <v>620000</v>
      </c>
      <c r="D214" s="2" t="s">
        <v>149</v>
      </c>
      <c r="E214" s="2">
        <v>142529</v>
      </c>
      <c r="F214" s="2" t="s">
        <v>162</v>
      </c>
      <c r="G214" s="4">
        <v>31000</v>
      </c>
      <c r="H214" s="4">
        <v>603702</v>
      </c>
    </row>
    <row r="215" spans="1:8" x14ac:dyDescent="0.25">
      <c r="A215" s="2">
        <v>130549</v>
      </c>
      <c r="B215" s="2" t="s">
        <v>128</v>
      </c>
      <c r="C215" s="4">
        <v>367.5</v>
      </c>
      <c r="D215" s="2" t="s">
        <v>10</v>
      </c>
      <c r="E215" s="2">
        <v>142530</v>
      </c>
      <c r="F215" s="2" t="s">
        <v>165</v>
      </c>
      <c r="G215" s="4">
        <v>10500</v>
      </c>
      <c r="H215" s="4">
        <v>366.59</v>
      </c>
    </row>
    <row r="216" spans="1:8" x14ac:dyDescent="0.25">
      <c r="A216" s="2">
        <v>130549</v>
      </c>
      <c r="B216" s="2" t="s">
        <v>128</v>
      </c>
      <c r="C216" s="4">
        <v>367.5</v>
      </c>
      <c r="D216" s="2" t="s">
        <v>10</v>
      </c>
      <c r="E216" s="2">
        <v>142530</v>
      </c>
      <c r="F216" s="2" t="s">
        <v>165</v>
      </c>
      <c r="G216" s="4">
        <v>10500</v>
      </c>
      <c r="H216" s="4">
        <v>366.38</v>
      </c>
    </row>
    <row r="217" spans="1:8" x14ac:dyDescent="0.25">
      <c r="A217" s="2">
        <v>130549</v>
      </c>
      <c r="B217" s="2" t="s">
        <v>128</v>
      </c>
      <c r="C217" s="4">
        <v>367.5</v>
      </c>
      <c r="D217" s="2" t="s">
        <v>10</v>
      </c>
      <c r="E217" s="2">
        <v>142530</v>
      </c>
      <c r="F217" s="2" t="s">
        <v>165</v>
      </c>
      <c r="G217" s="4">
        <v>10500</v>
      </c>
      <c r="H217" s="4">
        <v>365.26</v>
      </c>
    </row>
    <row r="218" spans="1:8" x14ac:dyDescent="0.25">
      <c r="A218" s="2">
        <v>130549</v>
      </c>
      <c r="B218" s="2" t="s">
        <v>128</v>
      </c>
      <c r="C218" s="4">
        <v>367.5</v>
      </c>
      <c r="D218" s="2" t="s">
        <v>10</v>
      </c>
      <c r="E218" s="2">
        <v>142530</v>
      </c>
      <c r="F218" s="2" t="s">
        <v>165</v>
      </c>
      <c r="G218" s="4">
        <v>10500</v>
      </c>
      <c r="H218" s="4">
        <v>367.01</v>
      </c>
    </row>
    <row r="219" spans="1:8" x14ac:dyDescent="0.25">
      <c r="A219" s="2">
        <v>130549</v>
      </c>
      <c r="B219" s="2" t="s">
        <v>128</v>
      </c>
      <c r="C219" s="4">
        <v>367.5</v>
      </c>
      <c r="D219" s="2" t="s">
        <v>10</v>
      </c>
      <c r="E219" s="2">
        <v>142530</v>
      </c>
      <c r="F219" s="2" t="s">
        <v>165</v>
      </c>
      <c r="G219" s="4">
        <v>10500</v>
      </c>
      <c r="H219" s="4">
        <v>365.58</v>
      </c>
    </row>
    <row r="220" spans="1:8" x14ac:dyDescent="0.25">
      <c r="A220" s="2">
        <v>130549</v>
      </c>
      <c r="B220" s="2" t="s">
        <v>128</v>
      </c>
      <c r="C220" s="4">
        <v>367.5</v>
      </c>
      <c r="D220" s="2" t="s">
        <v>10</v>
      </c>
      <c r="E220" s="2">
        <v>142530</v>
      </c>
      <c r="F220" s="2" t="s">
        <v>165</v>
      </c>
      <c r="G220" s="4">
        <v>10500</v>
      </c>
      <c r="H220" s="4">
        <v>366.24</v>
      </c>
    </row>
    <row r="221" spans="1:8" x14ac:dyDescent="0.25">
      <c r="A221" s="2">
        <v>130549</v>
      </c>
      <c r="B221" s="2" t="s">
        <v>128</v>
      </c>
      <c r="C221" s="4">
        <v>367.5</v>
      </c>
      <c r="D221" s="2" t="s">
        <v>10</v>
      </c>
      <c r="E221" s="2">
        <v>142530</v>
      </c>
      <c r="F221" s="2" t="s">
        <v>165</v>
      </c>
      <c r="G221" s="4">
        <v>10500</v>
      </c>
      <c r="H221" s="4">
        <v>365.61</v>
      </c>
    </row>
    <row r="222" spans="1:8" x14ac:dyDescent="0.25">
      <c r="A222" s="2">
        <v>130549</v>
      </c>
      <c r="B222" s="2" t="s">
        <v>128</v>
      </c>
      <c r="C222" s="4">
        <v>367.5</v>
      </c>
      <c r="D222" s="2" t="s">
        <v>10</v>
      </c>
      <c r="E222" s="2">
        <v>142530</v>
      </c>
      <c r="F222" s="2" t="s">
        <v>165</v>
      </c>
      <c r="G222" s="4">
        <v>10500</v>
      </c>
      <c r="H222" s="4">
        <v>365.65</v>
      </c>
    </row>
    <row r="223" spans="1:8" x14ac:dyDescent="0.25">
      <c r="A223" s="2">
        <v>130549</v>
      </c>
      <c r="B223" s="2" t="s">
        <v>128</v>
      </c>
      <c r="C223" s="4">
        <v>367.5</v>
      </c>
      <c r="D223" s="2" t="s">
        <v>10</v>
      </c>
      <c r="E223" s="2">
        <v>142530</v>
      </c>
      <c r="F223" s="2" t="s">
        <v>165</v>
      </c>
      <c r="G223" s="4">
        <v>10500</v>
      </c>
      <c r="H223" s="4">
        <v>365.43</v>
      </c>
    </row>
    <row r="224" spans="1:8" x14ac:dyDescent="0.25">
      <c r="A224" s="2">
        <v>130549</v>
      </c>
      <c r="B224" s="2" t="s">
        <v>128</v>
      </c>
      <c r="C224" s="4">
        <v>367.5</v>
      </c>
      <c r="D224" s="2" t="s">
        <v>10</v>
      </c>
      <c r="E224" s="2">
        <v>142530</v>
      </c>
      <c r="F224" s="2" t="s">
        <v>165</v>
      </c>
      <c r="G224" s="4">
        <v>10500</v>
      </c>
      <c r="H224" s="4">
        <v>365.29</v>
      </c>
    </row>
    <row r="225" spans="1:8" x14ac:dyDescent="0.25">
      <c r="A225" s="2">
        <v>130549</v>
      </c>
      <c r="B225" s="2" t="s">
        <v>128</v>
      </c>
      <c r="C225" s="4">
        <v>367.5</v>
      </c>
      <c r="D225" s="2" t="s">
        <v>10</v>
      </c>
      <c r="E225" s="2">
        <v>142530</v>
      </c>
      <c r="F225" s="2" t="s">
        <v>165</v>
      </c>
      <c r="G225" s="4">
        <v>10500</v>
      </c>
      <c r="H225" s="4">
        <v>365.54</v>
      </c>
    </row>
    <row r="226" spans="1:8" x14ac:dyDescent="0.25">
      <c r="A226" s="2">
        <v>130549</v>
      </c>
      <c r="B226" s="2" t="s">
        <v>128</v>
      </c>
      <c r="C226" s="4">
        <v>367.5</v>
      </c>
      <c r="D226" s="2" t="s">
        <v>10</v>
      </c>
      <c r="E226" s="2">
        <v>142530</v>
      </c>
      <c r="F226" s="2" t="s">
        <v>165</v>
      </c>
      <c r="G226" s="4">
        <v>10500</v>
      </c>
      <c r="H226" s="4">
        <v>365.36</v>
      </c>
    </row>
    <row r="227" spans="1:8" x14ac:dyDescent="0.25">
      <c r="A227" s="2">
        <v>130549</v>
      </c>
      <c r="B227" s="2" t="s">
        <v>128</v>
      </c>
      <c r="C227" s="4">
        <v>367.5</v>
      </c>
      <c r="D227" s="2" t="s">
        <v>10</v>
      </c>
      <c r="E227" s="2">
        <v>142530</v>
      </c>
      <c r="F227" s="2" t="s">
        <v>165</v>
      </c>
      <c r="G227" s="4">
        <v>10500</v>
      </c>
      <c r="H227" s="4">
        <v>366.24</v>
      </c>
    </row>
    <row r="228" spans="1:8" x14ac:dyDescent="0.25">
      <c r="A228" s="2">
        <v>130549</v>
      </c>
      <c r="B228" s="2" t="s">
        <v>128</v>
      </c>
      <c r="C228" s="4">
        <v>367.5</v>
      </c>
      <c r="D228" s="2" t="s">
        <v>10</v>
      </c>
      <c r="E228" s="2">
        <v>142530</v>
      </c>
      <c r="F228" s="2" t="s">
        <v>165</v>
      </c>
      <c r="G228" s="4">
        <v>10500</v>
      </c>
      <c r="H228" s="4">
        <v>364.7</v>
      </c>
    </row>
    <row r="229" spans="1:8" x14ac:dyDescent="0.25">
      <c r="A229" s="2">
        <v>130549</v>
      </c>
      <c r="B229" s="2" t="s">
        <v>128</v>
      </c>
      <c r="C229" s="4">
        <v>367.5</v>
      </c>
      <c r="D229" s="2" t="s">
        <v>10</v>
      </c>
      <c r="E229" s="2">
        <v>142530</v>
      </c>
      <c r="F229" s="2" t="s">
        <v>165</v>
      </c>
      <c r="G229" s="4">
        <v>10500</v>
      </c>
      <c r="H229" s="4">
        <v>364.49</v>
      </c>
    </row>
    <row r="230" spans="1:8" x14ac:dyDescent="0.25">
      <c r="A230" s="2">
        <v>130549</v>
      </c>
      <c r="B230" s="2" t="s">
        <v>128</v>
      </c>
      <c r="C230" s="4">
        <v>367.5</v>
      </c>
      <c r="D230" s="2" t="s">
        <v>10</v>
      </c>
      <c r="E230" s="2">
        <v>142530</v>
      </c>
      <c r="F230" s="2" t="s">
        <v>165</v>
      </c>
      <c r="G230" s="4">
        <v>10500</v>
      </c>
      <c r="H230" s="4">
        <v>366.87</v>
      </c>
    </row>
    <row r="231" spans="1:8" x14ac:dyDescent="0.25">
      <c r="A231" s="2">
        <v>130549</v>
      </c>
      <c r="B231" s="2" t="s">
        <v>128</v>
      </c>
      <c r="C231" s="4">
        <v>367.5</v>
      </c>
      <c r="D231" s="2" t="s">
        <v>10</v>
      </c>
      <c r="E231" s="2">
        <v>142530</v>
      </c>
      <c r="F231" s="2" t="s">
        <v>165</v>
      </c>
      <c r="G231" s="4">
        <v>10500</v>
      </c>
      <c r="H231" s="4">
        <v>364.72</v>
      </c>
    </row>
    <row r="232" spans="1:8" x14ac:dyDescent="0.25">
      <c r="A232" s="2">
        <v>130549</v>
      </c>
      <c r="B232" s="2" t="s">
        <v>128</v>
      </c>
      <c r="C232" s="4">
        <v>367.5</v>
      </c>
      <c r="D232" s="2" t="s">
        <v>10</v>
      </c>
      <c r="E232" s="2">
        <v>142530</v>
      </c>
      <c r="F232" s="2" t="s">
        <v>165</v>
      </c>
      <c r="G232" s="4">
        <v>10500</v>
      </c>
      <c r="H232" s="4">
        <v>365.71</v>
      </c>
    </row>
    <row r="233" spans="1:8" x14ac:dyDescent="0.25">
      <c r="A233" s="2">
        <v>130549</v>
      </c>
      <c r="B233" s="2" t="s">
        <v>128</v>
      </c>
      <c r="C233" s="4">
        <v>367.5</v>
      </c>
      <c r="D233" s="2" t="s">
        <v>10</v>
      </c>
      <c r="E233" s="2">
        <v>142530</v>
      </c>
      <c r="F233" s="2" t="s">
        <v>165</v>
      </c>
      <c r="G233" s="4">
        <v>10500</v>
      </c>
      <c r="H233" s="4">
        <v>365.08</v>
      </c>
    </row>
    <row r="234" spans="1:8" x14ac:dyDescent="0.25">
      <c r="A234" s="2">
        <v>130549</v>
      </c>
      <c r="B234" s="2" t="s">
        <v>128</v>
      </c>
      <c r="C234" s="4">
        <v>367.5</v>
      </c>
      <c r="D234" s="2" t="s">
        <v>10</v>
      </c>
      <c r="E234" s="2">
        <v>142530</v>
      </c>
      <c r="F234" s="2" t="s">
        <v>165</v>
      </c>
      <c r="G234" s="4">
        <v>10500</v>
      </c>
      <c r="H234" s="4">
        <v>366.8</v>
      </c>
    </row>
    <row r="235" spans="1:8" x14ac:dyDescent="0.25">
      <c r="A235" s="2">
        <v>130549</v>
      </c>
      <c r="B235" s="2" t="s">
        <v>128</v>
      </c>
      <c r="C235" s="4">
        <v>367.5</v>
      </c>
      <c r="D235" s="2" t="s">
        <v>10</v>
      </c>
      <c r="E235" s="2">
        <v>142530</v>
      </c>
      <c r="F235" s="2" t="s">
        <v>165</v>
      </c>
      <c r="G235" s="4">
        <v>10500</v>
      </c>
      <c r="H235" s="4">
        <v>364.44</v>
      </c>
    </row>
    <row r="236" spans="1:8" x14ac:dyDescent="0.25">
      <c r="A236" s="2">
        <v>130549</v>
      </c>
      <c r="B236" s="2" t="s">
        <v>128</v>
      </c>
      <c r="C236" s="4">
        <v>367.5</v>
      </c>
      <c r="D236" s="2" t="s">
        <v>10</v>
      </c>
      <c r="E236" s="2">
        <v>142530</v>
      </c>
      <c r="F236" s="2" t="s">
        <v>165</v>
      </c>
      <c r="G236" s="4">
        <v>10500</v>
      </c>
      <c r="H236" s="4">
        <v>367.5</v>
      </c>
    </row>
    <row r="237" spans="1:8" x14ac:dyDescent="0.25">
      <c r="A237" s="2">
        <v>130549</v>
      </c>
      <c r="B237" s="2" t="s">
        <v>128</v>
      </c>
      <c r="C237" s="4">
        <v>367.5</v>
      </c>
      <c r="D237" s="2" t="s">
        <v>10</v>
      </c>
      <c r="E237" s="2">
        <v>142530</v>
      </c>
      <c r="F237" s="2" t="s">
        <v>165</v>
      </c>
      <c r="G237" s="4">
        <v>10500</v>
      </c>
      <c r="H237" s="4">
        <v>352.12</v>
      </c>
    </row>
    <row r="238" spans="1:8" x14ac:dyDescent="0.25">
      <c r="A238" s="2">
        <v>130549</v>
      </c>
      <c r="B238" s="2" t="s">
        <v>128</v>
      </c>
      <c r="C238" s="4">
        <v>367.5</v>
      </c>
      <c r="D238" s="2" t="s">
        <v>10</v>
      </c>
      <c r="E238" s="2">
        <v>142530</v>
      </c>
      <c r="F238" s="2" t="s">
        <v>165</v>
      </c>
      <c r="G238" s="4">
        <v>10500</v>
      </c>
      <c r="H238" s="4">
        <v>363.32</v>
      </c>
    </row>
    <row r="239" spans="1:8" x14ac:dyDescent="0.25">
      <c r="A239" s="2">
        <v>130549</v>
      </c>
      <c r="B239" s="2" t="s">
        <v>128</v>
      </c>
      <c r="C239" s="4">
        <v>367.5</v>
      </c>
      <c r="D239" s="2" t="s">
        <v>10</v>
      </c>
      <c r="E239" s="2">
        <v>142530</v>
      </c>
      <c r="F239" s="2" t="s">
        <v>165</v>
      </c>
      <c r="G239" s="4">
        <v>10500</v>
      </c>
      <c r="H239" s="4">
        <v>366.03</v>
      </c>
    </row>
    <row r="240" spans="1:8" x14ac:dyDescent="0.25">
      <c r="A240" s="2">
        <v>130549</v>
      </c>
      <c r="B240" s="2" t="s">
        <v>128</v>
      </c>
      <c r="C240" s="4">
        <v>367.5</v>
      </c>
      <c r="D240" s="2" t="s">
        <v>10</v>
      </c>
      <c r="E240" s="2">
        <v>142530</v>
      </c>
      <c r="F240" s="2" t="s">
        <v>165</v>
      </c>
      <c r="G240" s="4">
        <v>10500</v>
      </c>
      <c r="H240" s="4">
        <v>363.8</v>
      </c>
    </row>
    <row r="241" spans="1:8" x14ac:dyDescent="0.25">
      <c r="A241" s="2">
        <v>130549</v>
      </c>
      <c r="B241" s="2" t="s">
        <v>128</v>
      </c>
      <c r="C241" s="4">
        <v>367.5</v>
      </c>
      <c r="D241" s="2" t="s">
        <v>10</v>
      </c>
      <c r="E241" s="2">
        <v>142530</v>
      </c>
      <c r="F241" s="2" t="s">
        <v>165</v>
      </c>
      <c r="G241" s="4">
        <v>10500</v>
      </c>
      <c r="H241" s="4">
        <v>365.11</v>
      </c>
    </row>
    <row r="242" spans="1:8" x14ac:dyDescent="0.25">
      <c r="A242" s="2">
        <v>130549</v>
      </c>
      <c r="B242" s="2" t="s">
        <v>128</v>
      </c>
      <c r="C242" s="4">
        <v>367.5</v>
      </c>
      <c r="D242" s="2" t="s">
        <v>10</v>
      </c>
      <c r="E242" s="2">
        <v>142530</v>
      </c>
      <c r="F242" s="2" t="s">
        <v>165</v>
      </c>
      <c r="G242" s="4">
        <v>10500</v>
      </c>
      <c r="H242" s="4">
        <v>365.47</v>
      </c>
    </row>
    <row r="243" spans="1:8" x14ac:dyDescent="0.25">
      <c r="A243" s="2">
        <v>130549</v>
      </c>
      <c r="B243" s="2" t="s">
        <v>128</v>
      </c>
      <c r="C243" s="4">
        <v>367.5</v>
      </c>
      <c r="D243" s="2" t="s">
        <v>10</v>
      </c>
      <c r="E243" s="2">
        <v>142530</v>
      </c>
      <c r="F243" s="2" t="s">
        <v>165</v>
      </c>
      <c r="G243" s="4">
        <v>10500</v>
      </c>
      <c r="H243" s="4">
        <v>366.03</v>
      </c>
    </row>
    <row r="244" spans="1:8" x14ac:dyDescent="0.25">
      <c r="A244" s="2">
        <v>130549</v>
      </c>
      <c r="B244" s="2" t="s">
        <v>128</v>
      </c>
      <c r="C244" s="4">
        <v>367.5</v>
      </c>
      <c r="D244" s="2" t="s">
        <v>10</v>
      </c>
      <c r="E244" s="2">
        <v>142530</v>
      </c>
      <c r="F244" s="2" t="s">
        <v>165</v>
      </c>
      <c r="G244" s="4">
        <v>10500</v>
      </c>
      <c r="H244" s="4">
        <v>365.12</v>
      </c>
    </row>
    <row r="245" spans="1:8" x14ac:dyDescent="0.25">
      <c r="A245" s="2">
        <v>130549</v>
      </c>
      <c r="B245" s="2" t="s">
        <v>128</v>
      </c>
      <c r="C245" s="4">
        <v>367.5</v>
      </c>
      <c r="D245" s="2" t="s">
        <v>10</v>
      </c>
      <c r="E245" s="2">
        <v>142530</v>
      </c>
      <c r="F245" s="2" t="s">
        <v>165</v>
      </c>
      <c r="G245" s="4">
        <v>10500</v>
      </c>
      <c r="H245" s="4">
        <v>365.19</v>
      </c>
    </row>
    <row r="246" spans="1:8" x14ac:dyDescent="0.25">
      <c r="A246" s="2">
        <v>130549</v>
      </c>
      <c r="B246" s="2" t="s">
        <v>128</v>
      </c>
      <c r="C246" s="4">
        <v>367.5</v>
      </c>
      <c r="D246" s="2" t="s">
        <v>10</v>
      </c>
      <c r="E246" s="2">
        <v>142530</v>
      </c>
      <c r="F246" s="2" t="s">
        <v>165</v>
      </c>
      <c r="G246" s="4">
        <v>10500</v>
      </c>
      <c r="H246" s="4">
        <v>365.47</v>
      </c>
    </row>
    <row r="247" spans="1:8" x14ac:dyDescent="0.25">
      <c r="A247" s="2">
        <v>130549</v>
      </c>
      <c r="B247" s="2" t="s">
        <v>128</v>
      </c>
      <c r="C247" s="4">
        <v>367.5</v>
      </c>
      <c r="D247" s="2" t="s">
        <v>10</v>
      </c>
      <c r="E247" s="2">
        <v>142530</v>
      </c>
      <c r="F247" s="2" t="s">
        <v>165</v>
      </c>
      <c r="G247" s="4">
        <v>10500</v>
      </c>
      <c r="H247" s="4">
        <v>364.73</v>
      </c>
    </row>
    <row r="248" spans="1:8" x14ac:dyDescent="0.25">
      <c r="A248" s="2">
        <v>131354</v>
      </c>
      <c r="B248" s="2" t="s">
        <v>137</v>
      </c>
      <c r="C248" s="4">
        <v>100</v>
      </c>
      <c r="D248" s="2" t="s">
        <v>10</v>
      </c>
      <c r="E248" s="2">
        <v>142673</v>
      </c>
      <c r="F248" s="2" t="s">
        <v>136</v>
      </c>
      <c r="G248" s="4">
        <v>9500</v>
      </c>
      <c r="H248" s="4">
        <v>100</v>
      </c>
    </row>
    <row r="249" spans="1:8" x14ac:dyDescent="0.25">
      <c r="A249" s="2">
        <v>131637</v>
      </c>
      <c r="B249" s="2" t="s">
        <v>141</v>
      </c>
      <c r="C249" s="4">
        <v>107</v>
      </c>
      <c r="D249" s="2" t="s">
        <v>10</v>
      </c>
      <c r="E249" s="2">
        <v>142706</v>
      </c>
      <c r="F249" s="2" t="s">
        <v>140</v>
      </c>
      <c r="G249" s="4">
        <v>3000</v>
      </c>
      <c r="H249" s="4">
        <v>107</v>
      </c>
    </row>
    <row r="250" spans="1:8" x14ac:dyDescent="0.25">
      <c r="A250" s="2">
        <v>131637</v>
      </c>
      <c r="B250" s="2" t="s">
        <v>141</v>
      </c>
      <c r="C250" s="4">
        <v>107</v>
      </c>
      <c r="D250" s="2" t="s">
        <v>10</v>
      </c>
      <c r="E250" s="2">
        <v>142706</v>
      </c>
      <c r="F250" s="2" t="s">
        <v>140</v>
      </c>
      <c r="G250" s="4">
        <v>3000</v>
      </c>
      <c r="H250" s="4">
        <v>107</v>
      </c>
    </row>
    <row r="251" spans="1:8" x14ac:dyDescent="0.25">
      <c r="A251" s="2">
        <v>130546</v>
      </c>
      <c r="B251" s="2" t="s">
        <v>148</v>
      </c>
      <c r="C251" s="4">
        <v>200000</v>
      </c>
      <c r="D251" s="2" t="s">
        <v>149</v>
      </c>
      <c r="E251" s="2">
        <v>143006</v>
      </c>
      <c r="F251" s="2" t="s">
        <v>169</v>
      </c>
      <c r="G251" s="4">
        <v>4167</v>
      </c>
      <c r="H251" s="4">
        <v>193420</v>
      </c>
    </row>
    <row r="252" spans="1:8" x14ac:dyDescent="0.25">
      <c r="A252" s="2">
        <v>130546</v>
      </c>
      <c r="B252" s="2" t="s">
        <v>148</v>
      </c>
      <c r="C252" s="4">
        <v>200000</v>
      </c>
      <c r="D252" s="2" t="s">
        <v>149</v>
      </c>
      <c r="E252" s="2">
        <v>143006</v>
      </c>
      <c r="F252" s="2" t="s">
        <v>169</v>
      </c>
      <c r="G252" s="4">
        <v>4166</v>
      </c>
      <c r="H252" s="4">
        <v>193057</v>
      </c>
    </row>
    <row r="253" spans="1:8" x14ac:dyDescent="0.25">
      <c r="A253" s="2">
        <v>131354</v>
      </c>
      <c r="B253" s="2" t="s">
        <v>137</v>
      </c>
      <c r="C253" s="4">
        <v>100</v>
      </c>
      <c r="D253" s="2" t="s">
        <v>10</v>
      </c>
      <c r="E253" s="2">
        <v>143031</v>
      </c>
      <c r="F253" s="2" t="s">
        <v>173</v>
      </c>
      <c r="G253" s="4">
        <v>4629</v>
      </c>
      <c r="H253" s="4">
        <v>100</v>
      </c>
    </row>
    <row r="254" spans="1:8" x14ac:dyDescent="0.25">
      <c r="A254" s="2">
        <v>131354</v>
      </c>
      <c r="B254" s="2" t="s">
        <v>137</v>
      </c>
      <c r="C254" s="4">
        <v>100</v>
      </c>
      <c r="D254" s="2" t="s">
        <v>10</v>
      </c>
      <c r="E254" s="2">
        <v>143031</v>
      </c>
      <c r="F254" s="2" t="s">
        <v>173</v>
      </c>
      <c r="G254" s="4">
        <v>4629</v>
      </c>
      <c r="H254" s="4">
        <v>100</v>
      </c>
    </row>
    <row r="255" spans="1:8" x14ac:dyDescent="0.25">
      <c r="A255" s="2">
        <v>131354</v>
      </c>
      <c r="B255" s="2" t="s">
        <v>137</v>
      </c>
      <c r="C255" s="4">
        <v>100</v>
      </c>
      <c r="D255" s="2" t="s">
        <v>10</v>
      </c>
      <c r="E255" s="2">
        <v>143031</v>
      </c>
      <c r="F255" s="2" t="s">
        <v>173</v>
      </c>
      <c r="G255" s="4">
        <v>4629</v>
      </c>
      <c r="H255" s="4">
        <v>100</v>
      </c>
    </row>
    <row r="256" spans="1:8" x14ac:dyDescent="0.25">
      <c r="A256" s="2">
        <v>131354</v>
      </c>
      <c r="B256" s="2" t="s">
        <v>137</v>
      </c>
      <c r="C256" s="4">
        <v>100</v>
      </c>
      <c r="D256" s="2" t="s">
        <v>10</v>
      </c>
      <c r="E256" s="2">
        <v>143031</v>
      </c>
      <c r="F256" s="2" t="s">
        <v>173</v>
      </c>
      <c r="G256" s="4">
        <v>4629</v>
      </c>
      <c r="H256" s="4">
        <v>100</v>
      </c>
    </row>
    <row r="257" spans="1:8" x14ac:dyDescent="0.25">
      <c r="A257" s="2">
        <v>131354</v>
      </c>
      <c r="B257" s="2" t="s">
        <v>137</v>
      </c>
      <c r="C257" s="4">
        <v>100</v>
      </c>
      <c r="D257" s="2" t="s">
        <v>10</v>
      </c>
      <c r="E257" s="2">
        <v>143031</v>
      </c>
      <c r="F257" s="2" t="s">
        <v>173</v>
      </c>
      <c r="G257" s="4">
        <v>4629</v>
      </c>
      <c r="H257" s="4">
        <v>100</v>
      </c>
    </row>
    <row r="258" spans="1:8" x14ac:dyDescent="0.25">
      <c r="A258" s="2">
        <v>131354</v>
      </c>
      <c r="B258" s="2" t="s">
        <v>137</v>
      </c>
      <c r="C258" s="4">
        <v>100</v>
      </c>
      <c r="D258" s="2" t="s">
        <v>10</v>
      </c>
      <c r="E258" s="2">
        <v>143031</v>
      </c>
      <c r="F258" s="2" t="s">
        <v>173</v>
      </c>
      <c r="G258" s="4">
        <v>4629</v>
      </c>
      <c r="H258" s="4">
        <v>100</v>
      </c>
    </row>
    <row r="259" spans="1:8" x14ac:dyDescent="0.25">
      <c r="A259" s="2">
        <v>131354</v>
      </c>
      <c r="B259" s="2" t="s">
        <v>137</v>
      </c>
      <c r="C259" s="4">
        <v>100</v>
      </c>
      <c r="D259" s="2" t="s">
        <v>10</v>
      </c>
      <c r="E259" s="2">
        <v>143031</v>
      </c>
      <c r="F259" s="2" t="s">
        <v>173</v>
      </c>
      <c r="G259" s="4">
        <v>4629</v>
      </c>
      <c r="H259" s="4">
        <v>100</v>
      </c>
    </row>
    <row r="260" spans="1:8" x14ac:dyDescent="0.25">
      <c r="A260" s="2">
        <v>131354</v>
      </c>
      <c r="B260" s="2" t="s">
        <v>137</v>
      </c>
      <c r="C260" s="4">
        <v>100</v>
      </c>
      <c r="D260" s="2" t="s">
        <v>10</v>
      </c>
      <c r="E260" s="2">
        <v>143031</v>
      </c>
      <c r="F260" s="2" t="s">
        <v>173</v>
      </c>
      <c r="G260" s="4">
        <v>4629</v>
      </c>
      <c r="H260" s="4">
        <v>100</v>
      </c>
    </row>
    <row r="261" spans="1:8" x14ac:dyDescent="0.25">
      <c r="A261" s="2">
        <v>131354</v>
      </c>
      <c r="B261" s="2" t="s">
        <v>137</v>
      </c>
      <c r="C261" s="4">
        <v>100</v>
      </c>
      <c r="D261" s="2" t="s">
        <v>10</v>
      </c>
      <c r="E261" s="2">
        <v>143031</v>
      </c>
      <c r="F261" s="2" t="s">
        <v>173</v>
      </c>
      <c r="G261" s="4">
        <v>4629</v>
      </c>
      <c r="H261" s="4">
        <v>100</v>
      </c>
    </row>
    <row r="262" spans="1:8" x14ac:dyDescent="0.25">
      <c r="A262" s="2">
        <v>131354</v>
      </c>
      <c r="B262" s="2" t="s">
        <v>137</v>
      </c>
      <c r="C262" s="4">
        <v>100</v>
      </c>
      <c r="D262" s="2" t="s">
        <v>10</v>
      </c>
      <c r="E262" s="2">
        <v>143031</v>
      </c>
      <c r="F262" s="2" t="s">
        <v>173</v>
      </c>
      <c r="G262" s="4">
        <v>4629</v>
      </c>
      <c r="H262" s="4">
        <v>100</v>
      </c>
    </row>
    <row r="263" spans="1:8" x14ac:dyDescent="0.25">
      <c r="A263" s="2">
        <v>131354</v>
      </c>
      <c r="B263" s="2" t="s">
        <v>137</v>
      </c>
      <c r="C263" s="4">
        <v>100</v>
      </c>
      <c r="D263" s="2" t="s">
        <v>10</v>
      </c>
      <c r="E263" s="2">
        <v>143031</v>
      </c>
      <c r="F263" s="2" t="s">
        <v>173</v>
      </c>
      <c r="G263" s="4">
        <v>2250</v>
      </c>
      <c r="H263" s="4">
        <v>100</v>
      </c>
    </row>
    <row r="264" spans="1:8" x14ac:dyDescent="0.25">
      <c r="A264" s="2">
        <v>131354</v>
      </c>
      <c r="B264" s="2" t="s">
        <v>137</v>
      </c>
      <c r="C264" s="4">
        <v>100</v>
      </c>
      <c r="D264" s="2" t="s">
        <v>10</v>
      </c>
      <c r="E264" s="2">
        <v>143031</v>
      </c>
      <c r="F264" s="2" t="s">
        <v>173</v>
      </c>
      <c r="G264" s="4">
        <v>4629</v>
      </c>
      <c r="H264" s="4">
        <v>0</v>
      </c>
    </row>
    <row r="265" spans="1:8" x14ac:dyDescent="0.25">
      <c r="A265" s="2">
        <v>131354</v>
      </c>
      <c r="B265" s="2" t="s">
        <v>137</v>
      </c>
      <c r="C265" s="4">
        <v>100</v>
      </c>
      <c r="D265" s="2" t="s">
        <v>10</v>
      </c>
      <c r="E265" s="2">
        <v>143031</v>
      </c>
      <c r="F265" s="2" t="s">
        <v>173</v>
      </c>
      <c r="G265" s="4">
        <v>4629</v>
      </c>
      <c r="H265" s="4">
        <v>0</v>
      </c>
    </row>
    <row r="266" spans="1:8" x14ac:dyDescent="0.25">
      <c r="A266" s="2">
        <v>131354</v>
      </c>
      <c r="B266" s="2" t="s">
        <v>137</v>
      </c>
      <c r="C266" s="4">
        <v>100</v>
      </c>
      <c r="D266" s="2" t="s">
        <v>10</v>
      </c>
      <c r="E266" s="2">
        <v>143031</v>
      </c>
      <c r="F266" s="2" t="s">
        <v>173</v>
      </c>
      <c r="G266" s="4">
        <v>4629</v>
      </c>
      <c r="H266" s="4">
        <v>100</v>
      </c>
    </row>
    <row r="267" spans="1:8" x14ac:dyDescent="0.25">
      <c r="A267" s="2">
        <v>131354</v>
      </c>
      <c r="B267" s="2" t="s">
        <v>137</v>
      </c>
      <c r="C267" s="4">
        <v>100</v>
      </c>
      <c r="D267" s="2" t="s">
        <v>10</v>
      </c>
      <c r="E267" s="2">
        <v>143031</v>
      </c>
      <c r="F267" s="2" t="s">
        <v>173</v>
      </c>
      <c r="G267" s="4">
        <v>4629</v>
      </c>
      <c r="H267" s="4">
        <v>100</v>
      </c>
    </row>
    <row r="268" spans="1:8" x14ac:dyDescent="0.25">
      <c r="A268" s="2">
        <v>131354</v>
      </c>
      <c r="B268" s="2" t="s">
        <v>137</v>
      </c>
      <c r="C268" s="4">
        <v>100</v>
      </c>
      <c r="D268" s="2" t="s">
        <v>10</v>
      </c>
      <c r="E268" s="2">
        <v>143031</v>
      </c>
      <c r="F268" s="2" t="s">
        <v>173</v>
      </c>
      <c r="G268" s="4">
        <v>4629</v>
      </c>
      <c r="H268" s="4">
        <v>100</v>
      </c>
    </row>
    <row r="269" spans="1:8" x14ac:dyDescent="0.25">
      <c r="A269" s="2">
        <v>131354</v>
      </c>
      <c r="B269" s="2" t="s">
        <v>137</v>
      </c>
      <c r="C269" s="4">
        <v>100</v>
      </c>
      <c r="D269" s="2" t="s">
        <v>10</v>
      </c>
      <c r="E269" s="2">
        <v>143031</v>
      </c>
      <c r="F269" s="2" t="s">
        <v>173</v>
      </c>
      <c r="G269" s="4">
        <v>4629</v>
      </c>
      <c r="H269" s="4">
        <v>0</v>
      </c>
    </row>
    <row r="270" spans="1:8" x14ac:dyDescent="0.25">
      <c r="A270" s="2">
        <v>131387</v>
      </c>
      <c r="B270" s="2" t="s">
        <v>113</v>
      </c>
      <c r="C270" s="4">
        <v>275</v>
      </c>
      <c r="D270" s="2" t="s">
        <v>10</v>
      </c>
      <c r="E270" s="2">
        <v>143320</v>
      </c>
      <c r="F270" s="2" t="s">
        <v>191</v>
      </c>
      <c r="G270" s="4">
        <v>4173</v>
      </c>
      <c r="H270" s="4">
        <v>275</v>
      </c>
    </row>
    <row r="271" spans="1:8" x14ac:dyDescent="0.25">
      <c r="A271" s="2">
        <v>131387</v>
      </c>
      <c r="B271" s="2" t="s">
        <v>113</v>
      </c>
      <c r="C271" s="4">
        <v>275</v>
      </c>
      <c r="D271" s="2" t="s">
        <v>10</v>
      </c>
      <c r="E271" s="2">
        <v>143320</v>
      </c>
      <c r="F271" s="2" t="s">
        <v>191</v>
      </c>
      <c r="G271" s="4">
        <v>5625</v>
      </c>
      <c r="H271" s="4">
        <v>275</v>
      </c>
    </row>
    <row r="272" spans="1:8" x14ac:dyDescent="0.25">
      <c r="A272" s="2">
        <v>131387</v>
      </c>
      <c r="B272" s="2" t="s">
        <v>113</v>
      </c>
      <c r="C272" s="4">
        <v>275</v>
      </c>
      <c r="D272" s="2" t="s">
        <v>10</v>
      </c>
      <c r="E272" s="2">
        <v>143320</v>
      </c>
      <c r="F272" s="2" t="s">
        <v>191</v>
      </c>
      <c r="G272" s="4">
        <v>5625</v>
      </c>
      <c r="H272" s="4">
        <v>275</v>
      </c>
    </row>
    <row r="273" spans="1:8" x14ac:dyDescent="0.25">
      <c r="A273" s="2">
        <v>131387</v>
      </c>
      <c r="B273" s="2" t="s">
        <v>113</v>
      </c>
      <c r="C273" s="4">
        <v>275</v>
      </c>
      <c r="D273" s="2" t="s">
        <v>10</v>
      </c>
      <c r="E273" s="2">
        <v>143321</v>
      </c>
      <c r="F273" s="2" t="s">
        <v>194</v>
      </c>
      <c r="G273" s="4">
        <v>10000</v>
      </c>
      <c r="H273" s="4">
        <v>275</v>
      </c>
    </row>
    <row r="274" spans="1:8" x14ac:dyDescent="0.25">
      <c r="A274" s="2">
        <v>131387</v>
      </c>
      <c r="B274" s="2" t="s">
        <v>113</v>
      </c>
      <c r="C274" s="4">
        <v>275</v>
      </c>
      <c r="D274" s="2" t="s">
        <v>10</v>
      </c>
      <c r="E274" s="2">
        <v>143321</v>
      </c>
      <c r="F274" s="2" t="s">
        <v>194</v>
      </c>
      <c r="G274" s="4">
        <v>10000</v>
      </c>
      <c r="H274" s="4">
        <v>275</v>
      </c>
    </row>
    <row r="275" spans="1:8" x14ac:dyDescent="0.25">
      <c r="A275" s="2">
        <v>130367</v>
      </c>
      <c r="B275" s="2" t="s">
        <v>39</v>
      </c>
      <c r="C275" s="4">
        <v>100</v>
      </c>
      <c r="D275" s="2" t="s">
        <v>21</v>
      </c>
      <c r="E275" s="2">
        <v>143518</v>
      </c>
      <c r="F275" s="2" t="s">
        <v>205</v>
      </c>
      <c r="G275" s="4">
        <v>6200</v>
      </c>
      <c r="H275" s="4">
        <v>100</v>
      </c>
    </row>
    <row r="276" spans="1:8" x14ac:dyDescent="0.25">
      <c r="A276" s="2">
        <v>130367</v>
      </c>
      <c r="B276" s="2" t="s">
        <v>39</v>
      </c>
      <c r="C276" s="4">
        <v>100</v>
      </c>
      <c r="D276" s="2" t="s">
        <v>21</v>
      </c>
      <c r="E276" s="2">
        <v>143518</v>
      </c>
      <c r="F276" s="2" t="s">
        <v>205</v>
      </c>
      <c r="G276" s="4">
        <v>8846</v>
      </c>
      <c r="H276" s="4">
        <v>100</v>
      </c>
    </row>
    <row r="277" spans="1:8" x14ac:dyDescent="0.25">
      <c r="A277" s="2">
        <v>130467</v>
      </c>
      <c r="B277" s="2" t="s">
        <v>91</v>
      </c>
      <c r="C277" s="4">
        <v>30</v>
      </c>
      <c r="D277" s="2" t="s">
        <v>21</v>
      </c>
      <c r="E277" s="2">
        <v>143530</v>
      </c>
      <c r="F277" s="2" t="s">
        <v>210</v>
      </c>
      <c r="G277" s="4">
        <v>5606</v>
      </c>
      <c r="H277" s="4">
        <v>0</v>
      </c>
    </row>
    <row r="278" spans="1:8" x14ac:dyDescent="0.25">
      <c r="A278" s="2">
        <v>130467</v>
      </c>
      <c r="B278" s="2" t="s">
        <v>91</v>
      </c>
      <c r="C278" s="4">
        <v>30</v>
      </c>
      <c r="D278" s="2" t="s">
        <v>21</v>
      </c>
      <c r="E278" s="2">
        <v>143530</v>
      </c>
      <c r="F278" s="2" t="s">
        <v>210</v>
      </c>
      <c r="G278" s="4">
        <v>5606</v>
      </c>
      <c r="H278" s="4">
        <v>30</v>
      </c>
    </row>
    <row r="279" spans="1:8" x14ac:dyDescent="0.25">
      <c r="A279" s="2">
        <v>130467</v>
      </c>
      <c r="B279" s="2" t="s">
        <v>91</v>
      </c>
      <c r="C279" s="4">
        <v>30</v>
      </c>
      <c r="D279" s="2" t="s">
        <v>21</v>
      </c>
      <c r="E279" s="2">
        <v>143530</v>
      </c>
      <c r="F279" s="2" t="s">
        <v>210</v>
      </c>
      <c r="G279" s="4">
        <v>5606</v>
      </c>
      <c r="H279" s="4">
        <v>30</v>
      </c>
    </row>
    <row r="280" spans="1:8" x14ac:dyDescent="0.25">
      <c r="A280" s="2">
        <v>130467</v>
      </c>
      <c r="B280" s="2" t="s">
        <v>91</v>
      </c>
      <c r="C280" s="4">
        <v>30</v>
      </c>
      <c r="D280" s="2" t="s">
        <v>21</v>
      </c>
      <c r="E280" s="2">
        <v>143530</v>
      </c>
      <c r="F280" s="2" t="s">
        <v>210</v>
      </c>
      <c r="G280" s="4">
        <v>5606</v>
      </c>
      <c r="H280" s="4">
        <v>30</v>
      </c>
    </row>
    <row r="281" spans="1:8" x14ac:dyDescent="0.25">
      <c r="A281" s="2">
        <v>130467</v>
      </c>
      <c r="B281" s="2" t="s">
        <v>91</v>
      </c>
      <c r="C281" s="4">
        <v>30</v>
      </c>
      <c r="D281" s="2" t="s">
        <v>21</v>
      </c>
      <c r="E281" s="2">
        <v>143530</v>
      </c>
      <c r="F281" s="2" t="s">
        <v>210</v>
      </c>
      <c r="G281" s="4">
        <v>5606</v>
      </c>
      <c r="H281" s="4">
        <v>30</v>
      </c>
    </row>
    <row r="282" spans="1:8" x14ac:dyDescent="0.25">
      <c r="A282" s="2">
        <v>130467</v>
      </c>
      <c r="B282" s="2" t="s">
        <v>91</v>
      </c>
      <c r="C282" s="4">
        <v>30</v>
      </c>
      <c r="D282" s="2" t="s">
        <v>21</v>
      </c>
      <c r="E282" s="2">
        <v>143530</v>
      </c>
      <c r="F282" s="2" t="s">
        <v>210</v>
      </c>
      <c r="G282" s="4">
        <v>5606</v>
      </c>
      <c r="H282" s="4">
        <v>30</v>
      </c>
    </row>
    <row r="283" spans="1:8" x14ac:dyDescent="0.25">
      <c r="A283" s="2">
        <v>130467</v>
      </c>
      <c r="B283" s="2" t="s">
        <v>91</v>
      </c>
      <c r="C283" s="4">
        <v>30</v>
      </c>
      <c r="D283" s="2" t="s">
        <v>21</v>
      </c>
      <c r="E283" s="2">
        <v>143530</v>
      </c>
      <c r="F283" s="2" t="s">
        <v>210</v>
      </c>
      <c r="G283" s="4">
        <v>5606</v>
      </c>
      <c r="H283" s="4">
        <v>30</v>
      </c>
    </row>
    <row r="284" spans="1:8" x14ac:dyDescent="0.25">
      <c r="A284" s="2">
        <v>130467</v>
      </c>
      <c r="B284" s="2" t="s">
        <v>91</v>
      </c>
      <c r="C284" s="4">
        <v>30</v>
      </c>
      <c r="D284" s="2" t="s">
        <v>21</v>
      </c>
      <c r="E284" s="2">
        <v>143530</v>
      </c>
      <c r="F284" s="2" t="s">
        <v>210</v>
      </c>
      <c r="G284" s="4">
        <v>5606</v>
      </c>
      <c r="H284" s="4">
        <v>30</v>
      </c>
    </row>
    <row r="285" spans="1:8" x14ac:dyDescent="0.25">
      <c r="A285" s="2">
        <v>130467</v>
      </c>
      <c r="B285" s="2" t="s">
        <v>91</v>
      </c>
      <c r="C285" s="4">
        <v>30</v>
      </c>
      <c r="D285" s="2" t="s">
        <v>21</v>
      </c>
      <c r="E285" s="2">
        <v>143530</v>
      </c>
      <c r="F285" s="2" t="s">
        <v>210</v>
      </c>
      <c r="G285" s="4">
        <v>5606</v>
      </c>
      <c r="H285" s="4">
        <v>30</v>
      </c>
    </row>
    <row r="286" spans="1:8" x14ac:dyDescent="0.25">
      <c r="A286" s="2">
        <v>130467</v>
      </c>
      <c r="B286" s="2" t="s">
        <v>91</v>
      </c>
      <c r="C286" s="4">
        <v>30</v>
      </c>
      <c r="D286" s="2" t="s">
        <v>21</v>
      </c>
      <c r="E286" s="2">
        <v>143530</v>
      </c>
      <c r="F286" s="2" t="s">
        <v>210</v>
      </c>
      <c r="G286" s="4">
        <v>5606</v>
      </c>
      <c r="H286" s="4">
        <v>30</v>
      </c>
    </row>
    <row r="287" spans="1:8" x14ac:dyDescent="0.25">
      <c r="A287" s="2">
        <v>130467</v>
      </c>
      <c r="B287" s="2" t="s">
        <v>91</v>
      </c>
      <c r="C287" s="4">
        <v>30</v>
      </c>
      <c r="D287" s="2" t="s">
        <v>21</v>
      </c>
      <c r="E287" s="2">
        <v>143530</v>
      </c>
      <c r="F287" s="2" t="s">
        <v>210</v>
      </c>
      <c r="G287" s="4">
        <v>5606</v>
      </c>
      <c r="H287" s="4">
        <v>30</v>
      </c>
    </row>
    <row r="288" spans="1:8" x14ac:dyDescent="0.25">
      <c r="A288" s="2">
        <v>130467</v>
      </c>
      <c r="B288" s="2" t="s">
        <v>91</v>
      </c>
      <c r="C288" s="4">
        <v>30</v>
      </c>
      <c r="D288" s="2" t="s">
        <v>21</v>
      </c>
      <c r="E288" s="2">
        <v>143530</v>
      </c>
      <c r="F288" s="2" t="s">
        <v>210</v>
      </c>
      <c r="G288" s="4">
        <v>5606</v>
      </c>
      <c r="H288" s="4">
        <v>30</v>
      </c>
    </row>
    <row r="289" spans="1:8" x14ac:dyDescent="0.25">
      <c r="A289" s="2">
        <v>130467</v>
      </c>
      <c r="B289" s="2" t="s">
        <v>91</v>
      </c>
      <c r="C289" s="4">
        <v>30</v>
      </c>
      <c r="D289" s="2" t="s">
        <v>21</v>
      </c>
      <c r="E289" s="2">
        <v>143530</v>
      </c>
      <c r="F289" s="2" t="s">
        <v>210</v>
      </c>
      <c r="G289" s="4">
        <v>5606</v>
      </c>
      <c r="H289" s="4">
        <v>30</v>
      </c>
    </row>
    <row r="290" spans="1:8" x14ac:dyDescent="0.25">
      <c r="A290" s="2">
        <v>130467</v>
      </c>
      <c r="B290" s="2" t="s">
        <v>91</v>
      </c>
      <c r="C290" s="4">
        <v>30</v>
      </c>
      <c r="D290" s="2" t="s">
        <v>21</v>
      </c>
      <c r="E290" s="2">
        <v>143530</v>
      </c>
      <c r="F290" s="2" t="s">
        <v>210</v>
      </c>
      <c r="G290" s="4">
        <v>5606</v>
      </c>
      <c r="H290" s="4">
        <v>30</v>
      </c>
    </row>
    <row r="291" spans="1:8" x14ac:dyDescent="0.25">
      <c r="A291" s="2">
        <v>130467</v>
      </c>
      <c r="B291" s="2" t="s">
        <v>91</v>
      </c>
      <c r="C291" s="4">
        <v>30</v>
      </c>
      <c r="D291" s="2" t="s">
        <v>21</v>
      </c>
      <c r="E291" s="2">
        <v>143530</v>
      </c>
      <c r="F291" s="2" t="s">
        <v>210</v>
      </c>
      <c r="G291" s="4">
        <v>5606</v>
      </c>
      <c r="H291" s="4">
        <v>30</v>
      </c>
    </row>
    <row r="292" spans="1:8" x14ac:dyDescent="0.25">
      <c r="A292" s="2">
        <v>130467</v>
      </c>
      <c r="B292" s="2" t="s">
        <v>91</v>
      </c>
      <c r="C292" s="4">
        <v>30</v>
      </c>
      <c r="D292" s="2" t="s">
        <v>21</v>
      </c>
      <c r="E292" s="2">
        <v>143530</v>
      </c>
      <c r="F292" s="2" t="s">
        <v>210</v>
      </c>
      <c r="G292" s="4">
        <v>5606</v>
      </c>
      <c r="H292" s="4">
        <v>30</v>
      </c>
    </row>
    <row r="293" spans="1:8" x14ac:dyDescent="0.25">
      <c r="A293" s="2">
        <v>130408</v>
      </c>
      <c r="B293" s="2" t="s">
        <v>60</v>
      </c>
      <c r="C293" s="4">
        <v>300</v>
      </c>
      <c r="D293" s="2" t="s">
        <v>21</v>
      </c>
      <c r="E293" s="2">
        <v>143555</v>
      </c>
      <c r="F293" s="2" t="s">
        <v>214</v>
      </c>
      <c r="G293" s="4">
        <v>19481</v>
      </c>
      <c r="H293" s="4">
        <v>0</v>
      </c>
    </row>
    <row r="294" spans="1:8" x14ac:dyDescent="0.25">
      <c r="A294" s="2">
        <v>130408</v>
      </c>
      <c r="B294" s="2" t="s">
        <v>60</v>
      </c>
      <c r="C294" s="4">
        <v>300</v>
      </c>
      <c r="D294" s="2" t="s">
        <v>21</v>
      </c>
      <c r="E294" s="2">
        <v>143555</v>
      </c>
      <c r="F294" s="2" t="s">
        <v>214</v>
      </c>
      <c r="G294" s="4">
        <v>19481</v>
      </c>
      <c r="H294" s="4">
        <v>0</v>
      </c>
    </row>
    <row r="295" spans="1:8" x14ac:dyDescent="0.25">
      <c r="A295" s="2">
        <v>130408</v>
      </c>
      <c r="B295" s="2" t="s">
        <v>60</v>
      </c>
      <c r="C295" s="4">
        <v>300</v>
      </c>
      <c r="D295" s="2" t="s">
        <v>21</v>
      </c>
      <c r="E295" s="2">
        <v>143555</v>
      </c>
      <c r="F295" s="2" t="s">
        <v>214</v>
      </c>
      <c r="G295" s="4">
        <v>19481</v>
      </c>
      <c r="H295" s="4">
        <v>0</v>
      </c>
    </row>
    <row r="296" spans="1:8" x14ac:dyDescent="0.25">
      <c r="A296" s="2">
        <v>130408</v>
      </c>
      <c r="B296" s="2" t="s">
        <v>60</v>
      </c>
      <c r="C296" s="4">
        <v>300</v>
      </c>
      <c r="D296" s="2" t="s">
        <v>21</v>
      </c>
      <c r="E296" s="2">
        <v>143555</v>
      </c>
      <c r="F296" s="2" t="s">
        <v>214</v>
      </c>
      <c r="G296" s="4">
        <v>19481</v>
      </c>
      <c r="H296" s="4">
        <v>300</v>
      </c>
    </row>
    <row r="297" spans="1:8" x14ac:dyDescent="0.25">
      <c r="A297" s="2">
        <v>130408</v>
      </c>
      <c r="B297" s="2" t="s">
        <v>60</v>
      </c>
      <c r="C297" s="4">
        <v>300</v>
      </c>
      <c r="D297" s="2" t="s">
        <v>21</v>
      </c>
      <c r="E297" s="2">
        <v>143555</v>
      </c>
      <c r="F297" s="2" t="s">
        <v>214</v>
      </c>
      <c r="G297" s="4">
        <v>19481</v>
      </c>
      <c r="H297" s="4">
        <v>300</v>
      </c>
    </row>
    <row r="298" spans="1:8" x14ac:dyDescent="0.25">
      <c r="A298" s="2">
        <v>130408</v>
      </c>
      <c r="B298" s="2" t="s">
        <v>60</v>
      </c>
      <c r="C298" s="4">
        <v>300</v>
      </c>
      <c r="D298" s="2" t="s">
        <v>21</v>
      </c>
      <c r="E298" s="2">
        <v>143555</v>
      </c>
      <c r="F298" s="2" t="s">
        <v>214</v>
      </c>
      <c r="G298" s="4">
        <v>19481</v>
      </c>
      <c r="H298" s="4">
        <v>300</v>
      </c>
    </row>
    <row r="299" spans="1:8" x14ac:dyDescent="0.25">
      <c r="A299" s="2">
        <v>130408</v>
      </c>
      <c r="B299" s="2" t="s">
        <v>60</v>
      </c>
      <c r="C299" s="4">
        <v>300</v>
      </c>
      <c r="D299" s="2" t="s">
        <v>21</v>
      </c>
      <c r="E299" s="2">
        <v>143555</v>
      </c>
      <c r="F299" s="2" t="s">
        <v>214</v>
      </c>
      <c r="G299" s="4">
        <v>19481</v>
      </c>
      <c r="H299" s="4">
        <v>300</v>
      </c>
    </row>
    <row r="300" spans="1:8" x14ac:dyDescent="0.25">
      <c r="A300" s="2">
        <v>130408</v>
      </c>
      <c r="B300" s="2" t="s">
        <v>60</v>
      </c>
      <c r="C300" s="4">
        <v>300</v>
      </c>
      <c r="D300" s="2" t="s">
        <v>21</v>
      </c>
      <c r="E300" s="2">
        <v>143555</v>
      </c>
      <c r="F300" s="2" t="s">
        <v>214</v>
      </c>
      <c r="G300" s="4">
        <v>19481</v>
      </c>
      <c r="H300" s="4">
        <v>300</v>
      </c>
    </row>
    <row r="301" spans="1:8" x14ac:dyDescent="0.25">
      <c r="A301" s="2">
        <v>130408</v>
      </c>
      <c r="B301" s="2" t="s">
        <v>60</v>
      </c>
      <c r="C301" s="4">
        <v>300</v>
      </c>
      <c r="D301" s="2" t="s">
        <v>21</v>
      </c>
      <c r="E301" s="2">
        <v>143555</v>
      </c>
      <c r="F301" s="2" t="s">
        <v>214</v>
      </c>
      <c r="G301" s="4">
        <v>19481</v>
      </c>
      <c r="H301" s="4">
        <v>300</v>
      </c>
    </row>
    <row r="302" spans="1:8" x14ac:dyDescent="0.25">
      <c r="A302" s="2">
        <v>130408</v>
      </c>
      <c r="B302" s="2" t="s">
        <v>60</v>
      </c>
      <c r="C302" s="4">
        <v>300</v>
      </c>
      <c r="D302" s="2" t="s">
        <v>21</v>
      </c>
      <c r="E302" s="2">
        <v>143555</v>
      </c>
      <c r="F302" s="2" t="s">
        <v>214</v>
      </c>
      <c r="G302" s="4">
        <v>19481</v>
      </c>
      <c r="H302" s="4">
        <v>300</v>
      </c>
    </row>
    <row r="303" spans="1:8" x14ac:dyDescent="0.25">
      <c r="A303" s="2">
        <v>130408</v>
      </c>
      <c r="B303" s="2" t="s">
        <v>60</v>
      </c>
      <c r="C303" s="4">
        <v>300</v>
      </c>
      <c r="D303" s="2" t="s">
        <v>21</v>
      </c>
      <c r="E303" s="2">
        <v>143555</v>
      </c>
      <c r="F303" s="2" t="s">
        <v>214</v>
      </c>
      <c r="G303" s="4">
        <v>19481</v>
      </c>
      <c r="H303" s="4">
        <v>300</v>
      </c>
    </row>
    <row r="304" spans="1:8" x14ac:dyDescent="0.25">
      <c r="A304" s="2">
        <v>130408</v>
      </c>
      <c r="B304" s="2" t="s">
        <v>60</v>
      </c>
      <c r="C304" s="4">
        <v>300</v>
      </c>
      <c r="D304" s="2" t="s">
        <v>21</v>
      </c>
      <c r="E304" s="2">
        <v>143555</v>
      </c>
      <c r="F304" s="2" t="s">
        <v>214</v>
      </c>
      <c r="G304" s="4">
        <v>19481</v>
      </c>
      <c r="H304" s="4">
        <v>300</v>
      </c>
    </row>
    <row r="305" spans="1:8" x14ac:dyDescent="0.25">
      <c r="A305" s="2">
        <v>130408</v>
      </c>
      <c r="B305" s="2" t="s">
        <v>60</v>
      </c>
      <c r="C305" s="4">
        <v>300</v>
      </c>
      <c r="D305" s="2" t="s">
        <v>21</v>
      </c>
      <c r="E305" s="2">
        <v>143555</v>
      </c>
      <c r="F305" s="2" t="s">
        <v>214</v>
      </c>
      <c r="G305" s="4">
        <v>19481</v>
      </c>
      <c r="H305" s="4">
        <v>300</v>
      </c>
    </row>
    <row r="306" spans="1:8" x14ac:dyDescent="0.25">
      <c r="A306" s="2">
        <v>130408</v>
      </c>
      <c r="B306" s="2" t="s">
        <v>60</v>
      </c>
      <c r="C306" s="4">
        <v>300</v>
      </c>
      <c r="D306" s="2" t="s">
        <v>21</v>
      </c>
      <c r="E306" s="2">
        <v>143555</v>
      </c>
      <c r="F306" s="2" t="s">
        <v>214</v>
      </c>
      <c r="G306" s="4">
        <v>19481</v>
      </c>
      <c r="H306" s="4">
        <v>300</v>
      </c>
    </row>
    <row r="307" spans="1:8" x14ac:dyDescent="0.25">
      <c r="A307" s="2">
        <v>130408</v>
      </c>
      <c r="B307" s="2" t="s">
        <v>60</v>
      </c>
      <c r="C307" s="4">
        <v>300</v>
      </c>
      <c r="D307" s="2" t="s">
        <v>21</v>
      </c>
      <c r="E307" s="2">
        <v>143555</v>
      </c>
      <c r="F307" s="2" t="s">
        <v>214</v>
      </c>
      <c r="G307" s="4">
        <v>19481</v>
      </c>
      <c r="H307" s="4">
        <v>300</v>
      </c>
    </row>
    <row r="308" spans="1:8" x14ac:dyDescent="0.25">
      <c r="A308" s="2">
        <v>130408</v>
      </c>
      <c r="B308" s="2" t="s">
        <v>60</v>
      </c>
      <c r="C308" s="4">
        <v>300</v>
      </c>
      <c r="D308" s="2" t="s">
        <v>21</v>
      </c>
      <c r="E308" s="2">
        <v>143555</v>
      </c>
      <c r="F308" s="2" t="s">
        <v>214</v>
      </c>
      <c r="G308" s="4">
        <v>19481</v>
      </c>
      <c r="H308" s="4">
        <v>300</v>
      </c>
    </row>
    <row r="309" spans="1:8" x14ac:dyDescent="0.25">
      <c r="A309" s="2">
        <v>130408</v>
      </c>
      <c r="B309" s="2" t="s">
        <v>60</v>
      </c>
      <c r="C309" s="4">
        <v>300</v>
      </c>
      <c r="D309" s="2" t="s">
        <v>21</v>
      </c>
      <c r="E309" s="2">
        <v>143555</v>
      </c>
      <c r="F309" s="2" t="s">
        <v>214</v>
      </c>
      <c r="G309" s="4">
        <v>19481</v>
      </c>
      <c r="H309" s="4">
        <v>300</v>
      </c>
    </row>
    <row r="310" spans="1:8" x14ac:dyDescent="0.25">
      <c r="A310" s="2">
        <v>130408</v>
      </c>
      <c r="B310" s="2" t="s">
        <v>60</v>
      </c>
      <c r="C310" s="4">
        <v>300</v>
      </c>
      <c r="D310" s="2" t="s">
        <v>21</v>
      </c>
      <c r="E310" s="2">
        <v>143555</v>
      </c>
      <c r="F310" s="2" t="s">
        <v>214</v>
      </c>
      <c r="G310" s="4">
        <v>19481</v>
      </c>
      <c r="H310" s="4">
        <v>300</v>
      </c>
    </row>
    <row r="311" spans="1:8" x14ac:dyDescent="0.25">
      <c r="A311" s="2">
        <v>130408</v>
      </c>
      <c r="B311" s="2" t="s">
        <v>60</v>
      </c>
      <c r="C311" s="4">
        <v>300</v>
      </c>
      <c r="D311" s="2" t="s">
        <v>21</v>
      </c>
      <c r="E311" s="2">
        <v>143555</v>
      </c>
      <c r="F311" s="2" t="s">
        <v>214</v>
      </c>
      <c r="G311" s="4">
        <v>19481</v>
      </c>
      <c r="H311" s="4">
        <v>300</v>
      </c>
    </row>
    <row r="312" spans="1:8" x14ac:dyDescent="0.25">
      <c r="A312" s="2">
        <v>130408</v>
      </c>
      <c r="B312" s="2" t="s">
        <v>60</v>
      </c>
      <c r="C312" s="4">
        <v>300</v>
      </c>
      <c r="D312" s="2" t="s">
        <v>21</v>
      </c>
      <c r="E312" s="2">
        <v>143555</v>
      </c>
      <c r="F312" s="2" t="s">
        <v>214</v>
      </c>
      <c r="G312" s="4">
        <v>19481</v>
      </c>
      <c r="H312" s="4">
        <v>300</v>
      </c>
    </row>
    <row r="313" spans="1:8" x14ac:dyDescent="0.25">
      <c r="A313" s="2">
        <v>130408</v>
      </c>
      <c r="B313" s="2" t="s">
        <v>60</v>
      </c>
      <c r="C313" s="4">
        <v>300</v>
      </c>
      <c r="D313" s="2" t="s">
        <v>21</v>
      </c>
      <c r="E313" s="2">
        <v>143555</v>
      </c>
      <c r="F313" s="2" t="s">
        <v>214</v>
      </c>
      <c r="G313" s="4">
        <v>19481</v>
      </c>
      <c r="H313" s="4">
        <v>300</v>
      </c>
    </row>
    <row r="314" spans="1:8" x14ac:dyDescent="0.25">
      <c r="A314" s="2">
        <v>130408</v>
      </c>
      <c r="B314" s="2" t="s">
        <v>60</v>
      </c>
      <c r="C314" s="4">
        <v>300</v>
      </c>
      <c r="D314" s="2" t="s">
        <v>21</v>
      </c>
      <c r="E314" s="2">
        <v>143555</v>
      </c>
      <c r="F314" s="2" t="s">
        <v>214</v>
      </c>
      <c r="G314" s="4">
        <v>19481</v>
      </c>
      <c r="H314" s="4">
        <v>300</v>
      </c>
    </row>
    <row r="315" spans="1:8" x14ac:dyDescent="0.25">
      <c r="A315" s="2">
        <v>130408</v>
      </c>
      <c r="B315" s="2" t="s">
        <v>60</v>
      </c>
      <c r="C315" s="4">
        <v>300</v>
      </c>
      <c r="D315" s="2" t="s">
        <v>21</v>
      </c>
      <c r="E315" s="2">
        <v>143555</v>
      </c>
      <c r="F315" s="2" t="s">
        <v>214</v>
      </c>
      <c r="G315" s="4">
        <v>19481</v>
      </c>
      <c r="H315" s="4">
        <v>300</v>
      </c>
    </row>
    <row r="316" spans="1:8" x14ac:dyDescent="0.25">
      <c r="A316" s="2">
        <v>130408</v>
      </c>
      <c r="B316" s="2" t="s">
        <v>60</v>
      </c>
      <c r="C316" s="4">
        <v>300</v>
      </c>
      <c r="D316" s="2" t="s">
        <v>21</v>
      </c>
      <c r="E316" s="2">
        <v>143555</v>
      </c>
      <c r="F316" s="2" t="s">
        <v>214</v>
      </c>
      <c r="G316" s="4">
        <v>19481</v>
      </c>
      <c r="H316" s="4">
        <v>300</v>
      </c>
    </row>
    <row r="317" spans="1:8" x14ac:dyDescent="0.25">
      <c r="A317" s="2">
        <v>130408</v>
      </c>
      <c r="B317" s="2" t="s">
        <v>60</v>
      </c>
      <c r="C317" s="4">
        <v>300</v>
      </c>
      <c r="D317" s="2" t="s">
        <v>21</v>
      </c>
      <c r="E317" s="2">
        <v>143555</v>
      </c>
      <c r="F317" s="2" t="s">
        <v>214</v>
      </c>
      <c r="G317" s="4">
        <v>19481</v>
      </c>
      <c r="H317" s="4">
        <v>300</v>
      </c>
    </row>
    <row r="318" spans="1:8" x14ac:dyDescent="0.25">
      <c r="A318" s="2">
        <v>130408</v>
      </c>
      <c r="B318" s="2" t="s">
        <v>60</v>
      </c>
      <c r="C318" s="4">
        <v>300</v>
      </c>
      <c r="D318" s="2" t="s">
        <v>21</v>
      </c>
      <c r="E318" s="2">
        <v>143555</v>
      </c>
      <c r="F318" s="2" t="s">
        <v>214</v>
      </c>
      <c r="G318" s="4">
        <v>19481</v>
      </c>
      <c r="H318" s="4">
        <v>300</v>
      </c>
    </row>
    <row r="319" spans="1:8" x14ac:dyDescent="0.25">
      <c r="A319" s="2">
        <v>130408</v>
      </c>
      <c r="B319" s="2" t="s">
        <v>60</v>
      </c>
      <c r="C319" s="4">
        <v>300</v>
      </c>
      <c r="D319" s="2" t="s">
        <v>21</v>
      </c>
      <c r="E319" s="2">
        <v>143555</v>
      </c>
      <c r="F319" s="2" t="s">
        <v>214</v>
      </c>
      <c r="G319" s="4">
        <v>19481</v>
      </c>
      <c r="H319" s="4">
        <v>300</v>
      </c>
    </row>
    <row r="320" spans="1:8" x14ac:dyDescent="0.25">
      <c r="A320" s="2">
        <v>130408</v>
      </c>
      <c r="B320" s="2" t="s">
        <v>60</v>
      </c>
      <c r="C320" s="4">
        <v>300</v>
      </c>
      <c r="D320" s="2" t="s">
        <v>21</v>
      </c>
      <c r="E320" s="2">
        <v>143555</v>
      </c>
      <c r="F320" s="2" t="s">
        <v>214</v>
      </c>
      <c r="G320" s="4">
        <v>19481</v>
      </c>
      <c r="H320" s="4">
        <v>300</v>
      </c>
    </row>
    <row r="321" spans="1:8" x14ac:dyDescent="0.25">
      <c r="A321" s="2">
        <v>130408</v>
      </c>
      <c r="B321" s="2" t="s">
        <v>60</v>
      </c>
      <c r="C321" s="4">
        <v>300</v>
      </c>
      <c r="D321" s="2" t="s">
        <v>21</v>
      </c>
      <c r="E321" s="2">
        <v>143555</v>
      </c>
      <c r="F321" s="2" t="s">
        <v>214</v>
      </c>
      <c r="G321" s="4">
        <v>19481</v>
      </c>
      <c r="H321" s="4">
        <v>300</v>
      </c>
    </row>
    <row r="322" spans="1:8" x14ac:dyDescent="0.25">
      <c r="A322" s="2">
        <v>130408</v>
      </c>
      <c r="B322" s="2" t="s">
        <v>60</v>
      </c>
      <c r="C322" s="4">
        <v>300</v>
      </c>
      <c r="D322" s="2" t="s">
        <v>21</v>
      </c>
      <c r="E322" s="2">
        <v>143555</v>
      </c>
      <c r="F322" s="2" t="s">
        <v>214</v>
      </c>
      <c r="G322" s="4">
        <v>19481</v>
      </c>
      <c r="H322" s="4">
        <v>300</v>
      </c>
    </row>
    <row r="323" spans="1:8" x14ac:dyDescent="0.25">
      <c r="A323" s="2">
        <v>130408</v>
      </c>
      <c r="B323" s="2" t="s">
        <v>60</v>
      </c>
      <c r="C323" s="4">
        <v>300</v>
      </c>
      <c r="D323" s="2" t="s">
        <v>21</v>
      </c>
      <c r="E323" s="2">
        <v>143555</v>
      </c>
      <c r="F323" s="2" t="s">
        <v>214</v>
      </c>
      <c r="G323" s="4">
        <v>19481</v>
      </c>
      <c r="H323" s="4">
        <v>300</v>
      </c>
    </row>
    <row r="324" spans="1:8" x14ac:dyDescent="0.25">
      <c r="A324" s="2">
        <v>130408</v>
      </c>
      <c r="B324" s="2" t="s">
        <v>60</v>
      </c>
      <c r="C324" s="4">
        <v>300</v>
      </c>
      <c r="D324" s="2" t="s">
        <v>21</v>
      </c>
      <c r="E324" s="2">
        <v>143555</v>
      </c>
      <c r="F324" s="2" t="s">
        <v>214</v>
      </c>
      <c r="G324" s="4">
        <v>19481</v>
      </c>
      <c r="H324" s="4">
        <v>300</v>
      </c>
    </row>
    <row r="325" spans="1:8" x14ac:dyDescent="0.25">
      <c r="A325" s="2">
        <v>130408</v>
      </c>
      <c r="B325" s="2" t="s">
        <v>60</v>
      </c>
      <c r="C325" s="4">
        <v>300</v>
      </c>
      <c r="D325" s="2" t="s">
        <v>21</v>
      </c>
      <c r="E325" s="2">
        <v>143555</v>
      </c>
      <c r="F325" s="2" t="s">
        <v>214</v>
      </c>
      <c r="G325" s="4">
        <v>19481</v>
      </c>
      <c r="H325" s="4">
        <v>300</v>
      </c>
    </row>
    <row r="326" spans="1:8" x14ac:dyDescent="0.25">
      <c r="A326" s="2">
        <v>130408</v>
      </c>
      <c r="B326" s="2" t="s">
        <v>60</v>
      </c>
      <c r="C326" s="4">
        <v>300</v>
      </c>
      <c r="D326" s="2" t="s">
        <v>21</v>
      </c>
      <c r="E326" s="2">
        <v>143555</v>
      </c>
      <c r="F326" s="2" t="s">
        <v>214</v>
      </c>
      <c r="G326" s="4">
        <v>19481</v>
      </c>
      <c r="H326" s="4">
        <v>300</v>
      </c>
    </row>
    <row r="327" spans="1:8" x14ac:dyDescent="0.25">
      <c r="A327" s="2">
        <v>130408</v>
      </c>
      <c r="B327" s="2" t="s">
        <v>60</v>
      </c>
      <c r="C327" s="4">
        <v>300</v>
      </c>
      <c r="D327" s="2" t="s">
        <v>21</v>
      </c>
      <c r="E327" s="2">
        <v>143555</v>
      </c>
      <c r="F327" s="2" t="s">
        <v>214</v>
      </c>
      <c r="G327" s="4">
        <v>7481</v>
      </c>
      <c r="H327" s="4">
        <v>300</v>
      </c>
    </row>
    <row r="328" spans="1:8" x14ac:dyDescent="0.25">
      <c r="A328" s="2">
        <v>130408</v>
      </c>
      <c r="B328" s="2" t="s">
        <v>60</v>
      </c>
      <c r="C328" s="4">
        <v>300</v>
      </c>
      <c r="D328" s="2" t="s">
        <v>21</v>
      </c>
      <c r="E328" s="2">
        <v>143555</v>
      </c>
      <c r="F328" s="2" t="s">
        <v>214</v>
      </c>
      <c r="G328" s="4">
        <v>4621</v>
      </c>
      <c r="H328" s="4">
        <v>300</v>
      </c>
    </row>
    <row r="329" spans="1:8" x14ac:dyDescent="0.25">
      <c r="A329" s="2">
        <v>130408</v>
      </c>
      <c r="B329" s="2" t="s">
        <v>60</v>
      </c>
      <c r="C329" s="4">
        <v>300</v>
      </c>
      <c r="D329" s="2" t="s">
        <v>21</v>
      </c>
      <c r="E329" s="2">
        <v>143555</v>
      </c>
      <c r="F329" s="2" t="s">
        <v>214</v>
      </c>
      <c r="G329" s="4">
        <v>19481</v>
      </c>
      <c r="H329" s="4">
        <v>300</v>
      </c>
    </row>
    <row r="330" spans="1:8" x14ac:dyDescent="0.25">
      <c r="A330" s="2">
        <v>130408</v>
      </c>
      <c r="B330" s="2" t="s">
        <v>60</v>
      </c>
      <c r="C330" s="4">
        <v>300</v>
      </c>
      <c r="D330" s="2" t="s">
        <v>21</v>
      </c>
      <c r="E330" s="2">
        <v>143555</v>
      </c>
      <c r="F330" s="2" t="s">
        <v>214</v>
      </c>
      <c r="G330" s="4">
        <v>19481</v>
      </c>
      <c r="H330" s="4">
        <v>300</v>
      </c>
    </row>
    <row r="331" spans="1:8" x14ac:dyDescent="0.25">
      <c r="A331" s="2">
        <v>130408</v>
      </c>
      <c r="B331" s="2" t="s">
        <v>60</v>
      </c>
      <c r="C331" s="4">
        <v>300</v>
      </c>
      <c r="D331" s="2" t="s">
        <v>21</v>
      </c>
      <c r="E331" s="2">
        <v>143555</v>
      </c>
      <c r="F331" s="2" t="s">
        <v>214</v>
      </c>
      <c r="G331" s="4">
        <v>19481</v>
      </c>
      <c r="H331" s="4">
        <v>300</v>
      </c>
    </row>
    <row r="332" spans="1:8" x14ac:dyDescent="0.25">
      <c r="A332" s="2">
        <v>130408</v>
      </c>
      <c r="B332" s="2" t="s">
        <v>60</v>
      </c>
      <c r="C332" s="4">
        <v>300</v>
      </c>
      <c r="D332" s="2" t="s">
        <v>21</v>
      </c>
      <c r="E332" s="2">
        <v>143555</v>
      </c>
      <c r="F332" s="2" t="s">
        <v>214</v>
      </c>
      <c r="G332" s="4">
        <v>19481</v>
      </c>
      <c r="H332" s="4">
        <v>300</v>
      </c>
    </row>
    <row r="333" spans="1:8" x14ac:dyDescent="0.25">
      <c r="A333" s="2">
        <v>130408</v>
      </c>
      <c r="B333" s="2" t="s">
        <v>60</v>
      </c>
      <c r="C333" s="4">
        <v>300</v>
      </c>
      <c r="D333" s="2" t="s">
        <v>21</v>
      </c>
      <c r="E333" s="2">
        <v>143555</v>
      </c>
      <c r="F333" s="2" t="s">
        <v>214</v>
      </c>
      <c r="G333" s="4">
        <v>19481</v>
      </c>
      <c r="H333" s="4">
        <v>300</v>
      </c>
    </row>
    <row r="334" spans="1:8" x14ac:dyDescent="0.25">
      <c r="A334" s="2">
        <v>130408</v>
      </c>
      <c r="B334" s="2" t="s">
        <v>60</v>
      </c>
      <c r="C334" s="4">
        <v>300</v>
      </c>
      <c r="D334" s="2" t="s">
        <v>21</v>
      </c>
      <c r="E334" s="2">
        <v>143555</v>
      </c>
      <c r="F334" s="2" t="s">
        <v>214</v>
      </c>
      <c r="G334" s="4">
        <v>19481</v>
      </c>
      <c r="H334" s="4">
        <v>300</v>
      </c>
    </row>
    <row r="335" spans="1:8" x14ac:dyDescent="0.25">
      <c r="A335" s="2">
        <v>130408</v>
      </c>
      <c r="B335" s="2" t="s">
        <v>60</v>
      </c>
      <c r="C335" s="4">
        <v>300</v>
      </c>
      <c r="D335" s="2" t="s">
        <v>21</v>
      </c>
      <c r="E335" s="2">
        <v>143555</v>
      </c>
      <c r="F335" s="2" t="s">
        <v>214</v>
      </c>
      <c r="G335" s="4">
        <v>19481</v>
      </c>
      <c r="H335" s="4">
        <v>300</v>
      </c>
    </row>
    <row r="336" spans="1:8" x14ac:dyDescent="0.25">
      <c r="A336" s="2">
        <v>130408</v>
      </c>
      <c r="B336" s="2" t="s">
        <v>60</v>
      </c>
      <c r="C336" s="4">
        <v>300</v>
      </c>
      <c r="D336" s="2" t="s">
        <v>21</v>
      </c>
      <c r="E336" s="2">
        <v>143555</v>
      </c>
      <c r="F336" s="2" t="s">
        <v>214</v>
      </c>
      <c r="G336" s="4">
        <v>19481</v>
      </c>
      <c r="H336" s="4">
        <v>300</v>
      </c>
    </row>
    <row r="337" spans="1:8" x14ac:dyDescent="0.25">
      <c r="A337" s="2">
        <v>130408</v>
      </c>
      <c r="B337" s="2" t="s">
        <v>60</v>
      </c>
      <c r="C337" s="4">
        <v>300</v>
      </c>
      <c r="D337" s="2" t="s">
        <v>21</v>
      </c>
      <c r="E337" s="2">
        <v>143555</v>
      </c>
      <c r="F337" s="2" t="s">
        <v>214</v>
      </c>
      <c r="G337" s="4">
        <v>19481</v>
      </c>
      <c r="H337" s="4">
        <v>300</v>
      </c>
    </row>
    <row r="338" spans="1:8" x14ac:dyDescent="0.25">
      <c r="A338" s="2">
        <v>130408</v>
      </c>
      <c r="B338" s="2" t="s">
        <v>60</v>
      </c>
      <c r="C338" s="4">
        <v>300</v>
      </c>
      <c r="D338" s="2" t="s">
        <v>21</v>
      </c>
      <c r="E338" s="2">
        <v>143555</v>
      </c>
      <c r="F338" s="2" t="s">
        <v>214</v>
      </c>
      <c r="G338" s="4">
        <v>19481</v>
      </c>
      <c r="H338" s="4">
        <v>300</v>
      </c>
    </row>
    <row r="339" spans="1:8" x14ac:dyDescent="0.25">
      <c r="A339" s="2">
        <v>130408</v>
      </c>
      <c r="B339" s="2" t="s">
        <v>60</v>
      </c>
      <c r="C339" s="4">
        <v>300</v>
      </c>
      <c r="D339" s="2" t="s">
        <v>21</v>
      </c>
      <c r="E339" s="2">
        <v>143555</v>
      </c>
      <c r="F339" s="2" t="s">
        <v>214</v>
      </c>
      <c r="G339" s="4">
        <v>19481</v>
      </c>
      <c r="H339" s="4">
        <v>300</v>
      </c>
    </row>
    <row r="340" spans="1:8" x14ac:dyDescent="0.25">
      <c r="A340" s="2">
        <v>130408</v>
      </c>
      <c r="B340" s="2" t="s">
        <v>60</v>
      </c>
      <c r="C340" s="4">
        <v>300</v>
      </c>
      <c r="D340" s="2" t="s">
        <v>21</v>
      </c>
      <c r="E340" s="2">
        <v>143555</v>
      </c>
      <c r="F340" s="2" t="s">
        <v>214</v>
      </c>
      <c r="G340" s="4">
        <v>19481</v>
      </c>
      <c r="H340" s="4">
        <v>300</v>
      </c>
    </row>
    <row r="341" spans="1:8" x14ac:dyDescent="0.25">
      <c r="A341" s="2">
        <v>130408</v>
      </c>
      <c r="B341" s="2" t="s">
        <v>60</v>
      </c>
      <c r="C341" s="4">
        <v>300</v>
      </c>
      <c r="D341" s="2" t="s">
        <v>21</v>
      </c>
      <c r="E341" s="2">
        <v>143555</v>
      </c>
      <c r="F341" s="2" t="s">
        <v>214</v>
      </c>
      <c r="G341" s="4">
        <v>19481</v>
      </c>
      <c r="H341" s="4">
        <v>300</v>
      </c>
    </row>
    <row r="342" spans="1:8" x14ac:dyDescent="0.25">
      <c r="A342" s="2">
        <v>130408</v>
      </c>
      <c r="B342" s="2" t="s">
        <v>60</v>
      </c>
      <c r="C342" s="4">
        <v>300</v>
      </c>
      <c r="D342" s="2" t="s">
        <v>21</v>
      </c>
      <c r="E342" s="2">
        <v>143555</v>
      </c>
      <c r="F342" s="2" t="s">
        <v>214</v>
      </c>
      <c r="G342" s="4">
        <v>19481</v>
      </c>
      <c r="H342" s="4">
        <v>300</v>
      </c>
    </row>
    <row r="343" spans="1:8" x14ac:dyDescent="0.25">
      <c r="A343" s="2">
        <v>130408</v>
      </c>
      <c r="B343" s="2" t="s">
        <v>60</v>
      </c>
      <c r="C343" s="4">
        <v>300</v>
      </c>
      <c r="D343" s="2" t="s">
        <v>21</v>
      </c>
      <c r="E343" s="2">
        <v>143555</v>
      </c>
      <c r="F343" s="2" t="s">
        <v>214</v>
      </c>
      <c r="G343" s="4">
        <v>19481</v>
      </c>
      <c r="H343" s="4">
        <v>300</v>
      </c>
    </row>
    <row r="344" spans="1:8" x14ac:dyDescent="0.25">
      <c r="A344" s="2">
        <v>130408</v>
      </c>
      <c r="B344" s="2" t="s">
        <v>60</v>
      </c>
      <c r="C344" s="4">
        <v>300</v>
      </c>
      <c r="D344" s="2" t="s">
        <v>21</v>
      </c>
      <c r="E344" s="2">
        <v>143555</v>
      </c>
      <c r="F344" s="2" t="s">
        <v>214</v>
      </c>
      <c r="G344" s="4">
        <v>19481</v>
      </c>
      <c r="H344" s="4">
        <v>300</v>
      </c>
    </row>
    <row r="345" spans="1:8" x14ac:dyDescent="0.25">
      <c r="A345" s="2">
        <v>130408</v>
      </c>
      <c r="B345" s="2" t="s">
        <v>60</v>
      </c>
      <c r="C345" s="4">
        <v>300</v>
      </c>
      <c r="D345" s="2" t="s">
        <v>21</v>
      </c>
      <c r="E345" s="2">
        <v>143555</v>
      </c>
      <c r="F345" s="2" t="s">
        <v>214</v>
      </c>
      <c r="G345" s="4">
        <v>19481</v>
      </c>
      <c r="H345" s="4">
        <v>300</v>
      </c>
    </row>
    <row r="346" spans="1:8" x14ac:dyDescent="0.25">
      <c r="A346" s="2">
        <v>130550</v>
      </c>
      <c r="B346" s="2" t="s">
        <v>154</v>
      </c>
      <c r="C346" s="4">
        <v>620000</v>
      </c>
      <c r="D346" s="2" t="s">
        <v>149</v>
      </c>
      <c r="E346" s="2">
        <v>143565</v>
      </c>
      <c r="F346" s="2" t="s">
        <v>229</v>
      </c>
      <c r="G346" s="4">
        <v>31000</v>
      </c>
      <c r="H346" s="4">
        <v>593569</v>
      </c>
    </row>
    <row r="347" spans="1:8" x14ac:dyDescent="0.25">
      <c r="A347" s="2">
        <v>130550</v>
      </c>
      <c r="B347" s="2" t="s">
        <v>154</v>
      </c>
      <c r="C347" s="4">
        <v>620000</v>
      </c>
      <c r="D347" s="2" t="s">
        <v>149</v>
      </c>
      <c r="E347" s="2">
        <v>143565</v>
      </c>
      <c r="F347" s="2" t="s">
        <v>229</v>
      </c>
      <c r="G347" s="4">
        <v>31000</v>
      </c>
      <c r="H347" s="4">
        <v>591028</v>
      </c>
    </row>
    <row r="348" spans="1:8" x14ac:dyDescent="0.25">
      <c r="A348" s="2">
        <v>130550</v>
      </c>
      <c r="B348" s="2" t="s">
        <v>154</v>
      </c>
      <c r="C348" s="4">
        <v>620000</v>
      </c>
      <c r="D348" s="2" t="s">
        <v>149</v>
      </c>
      <c r="E348" s="2">
        <v>143565</v>
      </c>
      <c r="F348" s="2" t="s">
        <v>229</v>
      </c>
      <c r="G348" s="4">
        <v>26000</v>
      </c>
      <c r="H348" s="4">
        <v>601356</v>
      </c>
    </row>
    <row r="349" spans="1:8" x14ac:dyDescent="0.25">
      <c r="A349" s="2">
        <v>130550</v>
      </c>
      <c r="B349" s="2" t="s">
        <v>154</v>
      </c>
      <c r="C349" s="4">
        <v>620000</v>
      </c>
      <c r="D349" s="2" t="s">
        <v>149</v>
      </c>
      <c r="E349" s="2">
        <v>143565</v>
      </c>
      <c r="F349" s="2" t="s">
        <v>229</v>
      </c>
      <c r="G349" s="4">
        <v>26000</v>
      </c>
      <c r="H349" s="4">
        <v>1823559.2279999999</v>
      </c>
    </row>
    <row r="350" spans="1:8" x14ac:dyDescent="0.25">
      <c r="A350" s="2">
        <v>130550</v>
      </c>
      <c r="B350" s="2" t="s">
        <v>154</v>
      </c>
      <c r="C350" s="4">
        <v>620000</v>
      </c>
      <c r="D350" s="2" t="s">
        <v>149</v>
      </c>
      <c r="E350" s="2">
        <v>143565</v>
      </c>
      <c r="F350" s="2" t="s">
        <v>229</v>
      </c>
      <c r="G350" s="4">
        <v>10000</v>
      </c>
      <c r="H350" s="4">
        <v>602283</v>
      </c>
    </row>
    <row r="351" spans="1:8" x14ac:dyDescent="0.25">
      <c r="A351" s="2">
        <v>130550</v>
      </c>
      <c r="B351" s="2" t="s">
        <v>154</v>
      </c>
      <c r="C351" s="4">
        <v>620000</v>
      </c>
      <c r="D351" s="2" t="s">
        <v>149</v>
      </c>
      <c r="E351" s="2">
        <v>143565</v>
      </c>
      <c r="F351" s="2" t="s">
        <v>229</v>
      </c>
      <c r="G351" s="4">
        <v>21000</v>
      </c>
      <c r="H351" s="4">
        <v>602633</v>
      </c>
    </row>
    <row r="352" spans="1:8" x14ac:dyDescent="0.25">
      <c r="A352" s="2">
        <v>130550</v>
      </c>
      <c r="B352" s="2" t="s">
        <v>154</v>
      </c>
      <c r="C352" s="4">
        <v>620000</v>
      </c>
      <c r="D352" s="2" t="s">
        <v>149</v>
      </c>
      <c r="E352" s="2">
        <v>143565</v>
      </c>
      <c r="F352" s="2" t="s">
        <v>229</v>
      </c>
      <c r="G352" s="4">
        <v>26000</v>
      </c>
      <c r="H352" s="4">
        <v>595898</v>
      </c>
    </row>
    <row r="353" spans="1:8" x14ac:dyDescent="0.25">
      <c r="A353" s="2">
        <v>130550</v>
      </c>
      <c r="B353" s="2" t="s">
        <v>154</v>
      </c>
      <c r="C353" s="4">
        <v>620000</v>
      </c>
      <c r="D353" s="2" t="s">
        <v>149</v>
      </c>
      <c r="E353" s="2">
        <v>143565</v>
      </c>
      <c r="F353" s="2" t="s">
        <v>229</v>
      </c>
      <c r="G353" s="4">
        <v>31000</v>
      </c>
      <c r="H353" s="4">
        <v>620000</v>
      </c>
    </row>
    <row r="354" spans="1:8" x14ac:dyDescent="0.25">
      <c r="A354" s="2">
        <v>130546</v>
      </c>
      <c r="B354" s="2" t="s">
        <v>148</v>
      </c>
      <c r="C354" s="4">
        <v>200000</v>
      </c>
      <c r="D354" s="2" t="s">
        <v>149</v>
      </c>
      <c r="E354" s="2">
        <v>143588</v>
      </c>
      <c r="F354" s="2" t="s">
        <v>234</v>
      </c>
      <c r="G354" s="4">
        <v>8333</v>
      </c>
      <c r="H354" s="4">
        <v>192922</v>
      </c>
    </row>
    <row r="355" spans="1:8" x14ac:dyDescent="0.25">
      <c r="A355" s="2">
        <v>130546</v>
      </c>
      <c r="B355" s="2" t="s">
        <v>148</v>
      </c>
      <c r="C355" s="4">
        <v>200000</v>
      </c>
      <c r="D355" s="2" t="s">
        <v>149</v>
      </c>
      <c r="E355" s="2">
        <v>143588</v>
      </c>
      <c r="F355" s="2" t="s">
        <v>234</v>
      </c>
      <c r="G355" s="4">
        <v>12500</v>
      </c>
      <c r="H355" s="4">
        <v>193420</v>
      </c>
    </row>
    <row r="356" spans="1:8" x14ac:dyDescent="0.25">
      <c r="A356" s="2">
        <v>130546</v>
      </c>
      <c r="B356" s="2" t="s">
        <v>148</v>
      </c>
      <c r="C356" s="4">
        <v>200000</v>
      </c>
      <c r="D356" s="2" t="s">
        <v>149</v>
      </c>
      <c r="E356" s="2">
        <v>143588</v>
      </c>
      <c r="F356" s="2" t="s">
        <v>234</v>
      </c>
      <c r="G356" s="4">
        <v>16666</v>
      </c>
      <c r="H356" s="4">
        <v>194808</v>
      </c>
    </row>
    <row r="357" spans="1:8" x14ac:dyDescent="0.25">
      <c r="A357" s="2">
        <v>130387</v>
      </c>
      <c r="B357" s="2" t="s">
        <v>45</v>
      </c>
      <c r="C357" s="4">
        <v>166.67</v>
      </c>
      <c r="D357" s="2" t="s">
        <v>21</v>
      </c>
      <c r="E357" s="2">
        <v>143596</v>
      </c>
      <c r="F357" s="2" t="s">
        <v>225</v>
      </c>
      <c r="G357" s="4">
        <v>13000</v>
      </c>
      <c r="H357" s="4">
        <v>166.67</v>
      </c>
    </row>
    <row r="358" spans="1:8" x14ac:dyDescent="0.25">
      <c r="A358" s="2">
        <v>130387</v>
      </c>
      <c r="B358" s="2" t="s">
        <v>45</v>
      </c>
      <c r="C358" s="4">
        <v>166.67</v>
      </c>
      <c r="D358" s="2" t="s">
        <v>21</v>
      </c>
      <c r="E358" s="2">
        <v>143596</v>
      </c>
      <c r="F358" s="2" t="s">
        <v>225</v>
      </c>
      <c r="G358" s="4">
        <v>15873</v>
      </c>
      <c r="H358" s="4">
        <v>166.67</v>
      </c>
    </row>
    <row r="359" spans="1:8" x14ac:dyDescent="0.25">
      <c r="A359" s="2">
        <v>130387</v>
      </c>
      <c r="B359" s="2" t="s">
        <v>45</v>
      </c>
      <c r="C359" s="4">
        <v>166.67</v>
      </c>
      <c r="D359" s="2" t="s">
        <v>21</v>
      </c>
      <c r="E359" s="2">
        <v>143596</v>
      </c>
      <c r="F359" s="2" t="s">
        <v>225</v>
      </c>
      <c r="G359" s="4">
        <v>15873</v>
      </c>
      <c r="H359" s="4">
        <v>166.67</v>
      </c>
    </row>
    <row r="360" spans="1:8" x14ac:dyDescent="0.25">
      <c r="A360" s="2">
        <v>130387</v>
      </c>
      <c r="B360" s="2" t="s">
        <v>45</v>
      </c>
      <c r="C360" s="4">
        <v>166.67</v>
      </c>
      <c r="D360" s="2" t="s">
        <v>21</v>
      </c>
      <c r="E360" s="2">
        <v>143596</v>
      </c>
      <c r="F360" s="2" t="s">
        <v>225</v>
      </c>
      <c r="G360" s="4">
        <v>12423</v>
      </c>
      <c r="H360" s="4">
        <v>166.67</v>
      </c>
    </row>
    <row r="361" spans="1:8" x14ac:dyDescent="0.25">
      <c r="A361" s="2">
        <v>130492</v>
      </c>
      <c r="B361" s="2" t="s">
        <v>65</v>
      </c>
      <c r="C361" s="4">
        <v>75</v>
      </c>
      <c r="D361" s="2" t="s">
        <v>21</v>
      </c>
      <c r="E361" s="2">
        <v>143609</v>
      </c>
      <c r="F361" s="2" t="s">
        <v>221</v>
      </c>
      <c r="G361" s="4">
        <v>5300</v>
      </c>
      <c r="H361" s="4">
        <v>75</v>
      </c>
    </row>
    <row r="362" spans="1:8" x14ac:dyDescent="0.25">
      <c r="A362" s="2">
        <v>130492</v>
      </c>
      <c r="B362" s="2" t="s">
        <v>65</v>
      </c>
      <c r="C362" s="4">
        <v>75</v>
      </c>
      <c r="D362" s="2" t="s">
        <v>21</v>
      </c>
      <c r="E362" s="2">
        <v>143609</v>
      </c>
      <c r="F362" s="2" t="s">
        <v>221</v>
      </c>
      <c r="G362" s="4">
        <v>9000</v>
      </c>
      <c r="H362" s="4">
        <v>75</v>
      </c>
    </row>
    <row r="363" spans="1:8" x14ac:dyDescent="0.25">
      <c r="A363" s="2">
        <v>130492</v>
      </c>
      <c r="B363" s="2" t="s">
        <v>65</v>
      </c>
      <c r="C363" s="4">
        <v>75</v>
      </c>
      <c r="D363" s="2" t="s">
        <v>21</v>
      </c>
      <c r="E363" s="2">
        <v>143609</v>
      </c>
      <c r="F363" s="2" t="s">
        <v>221</v>
      </c>
      <c r="G363" s="4">
        <v>14563</v>
      </c>
      <c r="H363" s="4">
        <v>75</v>
      </c>
    </row>
    <row r="364" spans="1:8" x14ac:dyDescent="0.25">
      <c r="A364" s="2">
        <v>130492</v>
      </c>
      <c r="B364" s="2" t="s">
        <v>65</v>
      </c>
      <c r="C364" s="4">
        <v>75</v>
      </c>
      <c r="D364" s="2" t="s">
        <v>21</v>
      </c>
      <c r="E364" s="2">
        <v>143609</v>
      </c>
      <c r="F364" s="2" t="s">
        <v>221</v>
      </c>
      <c r="G364" s="4">
        <v>11563</v>
      </c>
      <c r="H364" s="4">
        <v>75</v>
      </c>
    </row>
    <row r="365" spans="1:8" x14ac:dyDescent="0.25">
      <c r="A365" s="2">
        <v>130492</v>
      </c>
      <c r="B365" s="2" t="s">
        <v>65</v>
      </c>
      <c r="C365" s="4">
        <v>75</v>
      </c>
      <c r="D365" s="2" t="s">
        <v>21</v>
      </c>
      <c r="E365" s="2">
        <v>143609</v>
      </c>
      <c r="F365" s="2" t="s">
        <v>221</v>
      </c>
      <c r="G365" s="4">
        <v>11563</v>
      </c>
      <c r="H365" s="4">
        <v>75</v>
      </c>
    </row>
    <row r="366" spans="1:8" x14ac:dyDescent="0.25">
      <c r="A366" s="2">
        <v>130429</v>
      </c>
      <c r="B366" s="2" t="s">
        <v>75</v>
      </c>
      <c r="C366" s="4">
        <v>129</v>
      </c>
      <c r="D366" s="2" t="s">
        <v>10</v>
      </c>
      <c r="E366" s="2">
        <v>143649</v>
      </c>
      <c r="F366" s="2" t="s">
        <v>218</v>
      </c>
      <c r="G366" s="4">
        <v>7000</v>
      </c>
      <c r="H366" s="4">
        <v>129</v>
      </c>
    </row>
    <row r="367" spans="1:8" x14ac:dyDescent="0.25">
      <c r="A367" s="2">
        <v>130429</v>
      </c>
      <c r="B367" s="2" t="s">
        <v>75</v>
      </c>
      <c r="C367" s="4">
        <v>129</v>
      </c>
      <c r="D367" s="2" t="s">
        <v>10</v>
      </c>
      <c r="E367" s="2">
        <v>143649</v>
      </c>
      <c r="F367" s="2" t="s">
        <v>218</v>
      </c>
      <c r="G367" s="4">
        <v>4500</v>
      </c>
      <c r="H367" s="4">
        <v>129</v>
      </c>
    </row>
    <row r="368" spans="1:8" x14ac:dyDescent="0.25">
      <c r="A368" s="2">
        <v>131637</v>
      </c>
      <c r="B368" s="2" t="s">
        <v>141</v>
      </c>
      <c r="C368" s="4">
        <v>107</v>
      </c>
      <c r="D368" s="2" t="s">
        <v>10</v>
      </c>
      <c r="E368" s="2">
        <v>144276</v>
      </c>
      <c r="F368" s="2" t="s">
        <v>270</v>
      </c>
      <c r="G368" s="4">
        <v>5847</v>
      </c>
      <c r="H368" s="4">
        <v>0</v>
      </c>
    </row>
    <row r="369" spans="1:8" x14ac:dyDescent="0.25">
      <c r="A369" s="2">
        <v>131637</v>
      </c>
      <c r="B369" s="2" t="s">
        <v>141</v>
      </c>
      <c r="C369" s="4">
        <v>107</v>
      </c>
      <c r="D369" s="2" t="s">
        <v>10</v>
      </c>
      <c r="E369" s="2">
        <v>144276</v>
      </c>
      <c r="F369" s="2" t="s">
        <v>270</v>
      </c>
      <c r="G369" s="4">
        <v>5847</v>
      </c>
      <c r="H369" s="4">
        <v>0</v>
      </c>
    </row>
    <row r="370" spans="1:8" x14ac:dyDescent="0.25">
      <c r="A370" s="2">
        <v>131637</v>
      </c>
      <c r="B370" s="2" t="s">
        <v>141</v>
      </c>
      <c r="C370" s="4">
        <v>107</v>
      </c>
      <c r="D370" s="2" t="s">
        <v>10</v>
      </c>
      <c r="E370" s="2">
        <v>144276</v>
      </c>
      <c r="F370" s="2" t="s">
        <v>270</v>
      </c>
      <c r="G370" s="4">
        <v>5847</v>
      </c>
      <c r="H370" s="4">
        <v>107</v>
      </c>
    </row>
    <row r="371" spans="1:8" x14ac:dyDescent="0.25">
      <c r="A371" s="2">
        <v>131637</v>
      </c>
      <c r="B371" s="2" t="s">
        <v>141</v>
      </c>
      <c r="C371" s="4">
        <v>107</v>
      </c>
      <c r="D371" s="2" t="s">
        <v>10</v>
      </c>
      <c r="E371" s="2">
        <v>144276</v>
      </c>
      <c r="F371" s="2" t="s">
        <v>270</v>
      </c>
      <c r="G371" s="4">
        <v>2847</v>
      </c>
      <c r="H371" s="4">
        <v>107</v>
      </c>
    </row>
    <row r="372" spans="1:8" x14ac:dyDescent="0.25">
      <c r="A372" s="2">
        <v>131637</v>
      </c>
      <c r="B372" s="2" t="s">
        <v>141</v>
      </c>
      <c r="C372" s="4">
        <v>107</v>
      </c>
      <c r="D372" s="2" t="s">
        <v>10</v>
      </c>
      <c r="E372" s="2">
        <v>144276</v>
      </c>
      <c r="F372" s="2" t="s">
        <v>270</v>
      </c>
      <c r="G372" s="4">
        <v>5847</v>
      </c>
      <c r="H372" s="4">
        <v>107</v>
      </c>
    </row>
    <row r="373" spans="1:8" x14ac:dyDescent="0.25">
      <c r="A373" s="2">
        <v>131637</v>
      </c>
      <c r="B373" s="2" t="s">
        <v>141</v>
      </c>
      <c r="C373" s="4">
        <v>107</v>
      </c>
      <c r="D373" s="2" t="s">
        <v>10</v>
      </c>
      <c r="E373" s="2">
        <v>144276</v>
      </c>
      <c r="F373" s="2" t="s">
        <v>270</v>
      </c>
      <c r="G373" s="4">
        <v>2847</v>
      </c>
      <c r="H373" s="4">
        <v>107</v>
      </c>
    </row>
    <row r="374" spans="1:8" x14ac:dyDescent="0.25">
      <c r="A374" s="2">
        <v>131637</v>
      </c>
      <c r="B374" s="2" t="s">
        <v>141</v>
      </c>
      <c r="C374" s="4">
        <v>107</v>
      </c>
      <c r="D374" s="2" t="s">
        <v>10</v>
      </c>
      <c r="E374" s="2">
        <v>144276</v>
      </c>
      <c r="F374" s="2" t="s">
        <v>270</v>
      </c>
      <c r="G374" s="4">
        <v>5847</v>
      </c>
      <c r="H374" s="4">
        <v>107</v>
      </c>
    </row>
    <row r="375" spans="1:8" x14ac:dyDescent="0.25">
      <c r="A375" s="2">
        <v>130408</v>
      </c>
      <c r="B375" s="2" t="s">
        <v>60</v>
      </c>
      <c r="C375" s="4">
        <v>300</v>
      </c>
      <c r="D375" s="2" t="s">
        <v>21</v>
      </c>
      <c r="E375" s="2">
        <v>144729</v>
      </c>
      <c r="F375" s="2" t="s">
        <v>298</v>
      </c>
      <c r="G375" s="4">
        <v>19481</v>
      </c>
      <c r="H375" s="4">
        <v>300</v>
      </c>
    </row>
    <row r="376" spans="1:8" x14ac:dyDescent="0.25">
      <c r="A376" s="2">
        <v>130408</v>
      </c>
      <c r="B376" s="2" t="s">
        <v>60</v>
      </c>
      <c r="C376" s="4">
        <v>300</v>
      </c>
      <c r="D376" s="2" t="s">
        <v>21</v>
      </c>
      <c r="E376" s="2">
        <v>144729</v>
      </c>
      <c r="F376" s="2" t="s">
        <v>298</v>
      </c>
      <c r="G376" s="4">
        <v>2481</v>
      </c>
      <c r="H376" s="4">
        <v>300</v>
      </c>
    </row>
    <row r="377" spans="1:8" x14ac:dyDescent="0.25">
      <c r="A377" s="2">
        <v>130408</v>
      </c>
      <c r="B377" s="2" t="s">
        <v>60</v>
      </c>
      <c r="C377" s="4">
        <v>300</v>
      </c>
      <c r="D377" s="2" t="s">
        <v>21</v>
      </c>
      <c r="E377" s="2">
        <v>144729</v>
      </c>
      <c r="F377" s="2" t="s">
        <v>298</v>
      </c>
      <c r="G377" s="4">
        <v>19481</v>
      </c>
      <c r="H377" s="4">
        <v>300</v>
      </c>
    </row>
    <row r="378" spans="1:8" x14ac:dyDescent="0.25">
      <c r="A378" s="2">
        <v>130408</v>
      </c>
      <c r="B378" s="2" t="s">
        <v>60</v>
      </c>
      <c r="C378" s="4">
        <v>300</v>
      </c>
      <c r="D378" s="2" t="s">
        <v>21</v>
      </c>
      <c r="E378" s="2">
        <v>144729</v>
      </c>
      <c r="F378" s="2" t="s">
        <v>298</v>
      </c>
      <c r="G378" s="4">
        <v>12000</v>
      </c>
      <c r="H378" s="4">
        <v>300</v>
      </c>
    </row>
    <row r="379" spans="1:8" x14ac:dyDescent="0.25">
      <c r="A379" s="2">
        <v>130408</v>
      </c>
      <c r="B379" s="2" t="s">
        <v>60</v>
      </c>
      <c r="C379" s="4">
        <v>300</v>
      </c>
      <c r="D379" s="2" t="s">
        <v>21</v>
      </c>
      <c r="E379" s="2">
        <v>144729</v>
      </c>
      <c r="F379" s="2" t="s">
        <v>298</v>
      </c>
      <c r="G379" s="4">
        <v>19481</v>
      </c>
      <c r="H379" s="4">
        <v>300</v>
      </c>
    </row>
    <row r="380" spans="1:8" x14ac:dyDescent="0.25">
      <c r="A380" s="2">
        <v>130387</v>
      </c>
      <c r="B380" s="2" t="s">
        <v>45</v>
      </c>
      <c r="C380" s="4">
        <v>166.67</v>
      </c>
      <c r="D380" s="2" t="s">
        <v>21</v>
      </c>
      <c r="E380" s="2">
        <v>144743</v>
      </c>
      <c r="F380" s="2" t="s">
        <v>302</v>
      </c>
      <c r="G380" s="4">
        <v>2873</v>
      </c>
      <c r="H380" s="4">
        <v>166.67</v>
      </c>
    </row>
    <row r="381" spans="1:8" x14ac:dyDescent="0.25">
      <c r="A381" s="2">
        <v>130387</v>
      </c>
      <c r="B381" s="2" t="s">
        <v>45</v>
      </c>
      <c r="C381" s="4">
        <v>166.67</v>
      </c>
      <c r="D381" s="2" t="s">
        <v>21</v>
      </c>
      <c r="E381" s="2">
        <v>144743</v>
      </c>
      <c r="F381" s="2" t="s">
        <v>302</v>
      </c>
      <c r="G381" s="4">
        <v>2873</v>
      </c>
      <c r="H381" s="4">
        <v>166.67</v>
      </c>
    </row>
    <row r="382" spans="1:8" x14ac:dyDescent="0.25">
      <c r="A382" s="2">
        <v>130387</v>
      </c>
      <c r="B382" s="2" t="s">
        <v>45</v>
      </c>
      <c r="C382" s="4">
        <v>166.67</v>
      </c>
      <c r="D382" s="2" t="s">
        <v>21</v>
      </c>
      <c r="E382" s="2">
        <v>144743</v>
      </c>
      <c r="F382" s="2" t="s">
        <v>302</v>
      </c>
      <c r="G382" s="4">
        <v>3000</v>
      </c>
      <c r="H382" s="4">
        <v>166.67</v>
      </c>
    </row>
    <row r="383" spans="1:8" x14ac:dyDescent="0.25">
      <c r="A383" s="2">
        <v>130387</v>
      </c>
      <c r="B383" s="2" t="s">
        <v>45</v>
      </c>
      <c r="C383" s="4">
        <v>166.67</v>
      </c>
      <c r="D383" s="2" t="s">
        <v>21</v>
      </c>
      <c r="E383" s="2">
        <v>144743</v>
      </c>
      <c r="F383" s="2" t="s">
        <v>302</v>
      </c>
      <c r="G383" s="4">
        <v>3440</v>
      </c>
      <c r="H383" s="4">
        <v>166.67</v>
      </c>
    </row>
    <row r="384" spans="1:8" x14ac:dyDescent="0.25">
      <c r="A384" s="2">
        <v>130492</v>
      </c>
      <c r="B384" s="2" t="s">
        <v>65</v>
      </c>
      <c r="C384" s="4">
        <v>75</v>
      </c>
      <c r="D384" s="2" t="s">
        <v>21</v>
      </c>
      <c r="E384" s="2">
        <v>144745</v>
      </c>
      <c r="F384" s="2" t="s">
        <v>307</v>
      </c>
      <c r="G384" s="4">
        <v>4600</v>
      </c>
      <c r="H384" s="4">
        <v>75</v>
      </c>
    </row>
    <row r="385" spans="1:8" x14ac:dyDescent="0.25">
      <c r="A385" s="2">
        <v>130492</v>
      </c>
      <c r="B385" s="2" t="s">
        <v>65</v>
      </c>
      <c r="C385" s="4">
        <v>75</v>
      </c>
      <c r="D385" s="2" t="s">
        <v>21</v>
      </c>
      <c r="E385" s="2">
        <v>144745</v>
      </c>
      <c r="F385" s="2" t="s">
        <v>307</v>
      </c>
      <c r="G385" s="4">
        <v>3000</v>
      </c>
      <c r="H385" s="4">
        <v>75</v>
      </c>
    </row>
    <row r="386" spans="1:8" x14ac:dyDescent="0.25">
      <c r="A386" s="2">
        <v>130492</v>
      </c>
      <c r="B386" s="2" t="s">
        <v>65</v>
      </c>
      <c r="C386" s="4">
        <v>75</v>
      </c>
      <c r="D386" s="2" t="s">
        <v>21</v>
      </c>
      <c r="E386" s="2">
        <v>144745</v>
      </c>
      <c r="F386" s="2" t="s">
        <v>307</v>
      </c>
      <c r="G386" s="4">
        <v>3000</v>
      </c>
      <c r="H386" s="4">
        <v>75</v>
      </c>
    </row>
    <row r="387" spans="1:8" x14ac:dyDescent="0.25">
      <c r="A387" s="2">
        <v>130492</v>
      </c>
      <c r="B387" s="2" t="s">
        <v>65</v>
      </c>
      <c r="C387" s="4">
        <v>75</v>
      </c>
      <c r="D387" s="2" t="s">
        <v>21</v>
      </c>
      <c r="E387" s="2">
        <v>144745</v>
      </c>
      <c r="F387" s="2" t="s">
        <v>307</v>
      </c>
      <c r="G387" s="4">
        <v>3000</v>
      </c>
      <c r="H387" s="4">
        <v>75</v>
      </c>
    </row>
    <row r="388" spans="1:8" x14ac:dyDescent="0.25">
      <c r="A388" s="2">
        <v>130550</v>
      </c>
      <c r="B388" s="2" t="s">
        <v>154</v>
      </c>
      <c r="C388" s="4">
        <v>620000</v>
      </c>
      <c r="D388" s="2" t="s">
        <v>149</v>
      </c>
      <c r="E388" s="2">
        <v>144768</v>
      </c>
      <c r="F388" s="2" t="s">
        <v>311</v>
      </c>
      <c r="G388" s="4">
        <v>5000</v>
      </c>
      <c r="H388" s="4">
        <v>1823559.2279999999</v>
      </c>
    </row>
    <row r="389" spans="1:8" x14ac:dyDescent="0.25">
      <c r="A389" s="2">
        <v>130550</v>
      </c>
      <c r="B389" s="2" t="s">
        <v>154</v>
      </c>
      <c r="C389" s="4">
        <v>620000</v>
      </c>
      <c r="D389" s="2" t="s">
        <v>149</v>
      </c>
      <c r="E389" s="2">
        <v>144768</v>
      </c>
      <c r="F389" s="2" t="s">
        <v>311</v>
      </c>
      <c r="G389" s="4">
        <v>5000</v>
      </c>
      <c r="H389" s="4">
        <v>595898</v>
      </c>
    </row>
    <row r="390" spans="1:8" x14ac:dyDescent="0.25">
      <c r="A390" s="2">
        <v>130549</v>
      </c>
      <c r="B390" s="2" t="s">
        <v>128</v>
      </c>
      <c r="C390" s="4">
        <v>367.5</v>
      </c>
      <c r="D390" s="2" t="s">
        <v>10</v>
      </c>
      <c r="E390" s="2">
        <v>144784</v>
      </c>
      <c r="F390" s="2" t="s">
        <v>315</v>
      </c>
      <c r="G390" s="4">
        <v>4000</v>
      </c>
      <c r="H390" s="4">
        <v>365.12</v>
      </c>
    </row>
    <row r="391" spans="1:8" x14ac:dyDescent="0.25">
      <c r="A391" s="2">
        <v>130549</v>
      </c>
      <c r="B391" s="2" t="s">
        <v>128</v>
      </c>
      <c r="C391" s="4">
        <v>367.5</v>
      </c>
      <c r="D391" s="2" t="s">
        <v>10</v>
      </c>
      <c r="E391" s="2">
        <v>144784</v>
      </c>
      <c r="F391" s="2" t="s">
        <v>315</v>
      </c>
      <c r="G391" s="4">
        <v>4001</v>
      </c>
      <c r="H391" s="4">
        <v>0</v>
      </c>
    </row>
    <row r="392" spans="1:8" x14ac:dyDescent="0.25">
      <c r="A392" s="2">
        <v>130467</v>
      </c>
      <c r="B392" s="2" t="s">
        <v>91</v>
      </c>
      <c r="C392" s="4">
        <v>30</v>
      </c>
      <c r="D392" s="2" t="s">
        <v>21</v>
      </c>
      <c r="E392" s="2">
        <v>145076</v>
      </c>
      <c r="F392" s="2" t="s">
        <v>319</v>
      </c>
      <c r="G392" s="4">
        <v>5606</v>
      </c>
      <c r="H392" s="4">
        <v>30</v>
      </c>
    </row>
    <row r="393" spans="1:8" x14ac:dyDescent="0.25">
      <c r="A393" s="2">
        <v>130467</v>
      </c>
      <c r="B393" s="2" t="s">
        <v>91</v>
      </c>
      <c r="C393" s="4">
        <v>30</v>
      </c>
      <c r="D393" s="2" t="s">
        <v>21</v>
      </c>
      <c r="E393" s="2">
        <v>145076</v>
      </c>
      <c r="F393" s="2" t="s">
        <v>319</v>
      </c>
      <c r="G393" s="4">
        <v>5606</v>
      </c>
      <c r="H393" s="4">
        <v>30</v>
      </c>
    </row>
    <row r="394" spans="1:8" x14ac:dyDescent="0.25">
      <c r="A394" s="2">
        <v>130467</v>
      </c>
      <c r="B394" s="2" t="s">
        <v>91</v>
      </c>
      <c r="C394" s="4">
        <v>30</v>
      </c>
      <c r="D394" s="2" t="s">
        <v>21</v>
      </c>
      <c r="E394" s="2">
        <v>145076</v>
      </c>
      <c r="F394" s="2" t="s">
        <v>319</v>
      </c>
      <c r="G394" s="4">
        <v>5606</v>
      </c>
      <c r="H394" s="4">
        <v>30</v>
      </c>
    </row>
    <row r="395" spans="1:8" x14ac:dyDescent="0.25">
      <c r="A395" s="2">
        <v>130467</v>
      </c>
      <c r="B395" s="2" t="s">
        <v>91</v>
      </c>
      <c r="C395" s="4">
        <v>30</v>
      </c>
      <c r="D395" s="2" t="s">
        <v>21</v>
      </c>
      <c r="E395" s="2">
        <v>145076</v>
      </c>
      <c r="F395" s="2" t="s">
        <v>319</v>
      </c>
      <c r="G395" s="4">
        <v>5606</v>
      </c>
      <c r="H395" s="4">
        <v>30</v>
      </c>
    </row>
    <row r="396" spans="1:8" x14ac:dyDescent="0.25">
      <c r="A396" s="2">
        <v>130349</v>
      </c>
      <c r="B396" s="2" t="s">
        <v>31</v>
      </c>
      <c r="C396" s="4">
        <v>100</v>
      </c>
      <c r="D396" s="2" t="s">
        <v>21</v>
      </c>
      <c r="E396" s="2">
        <v>145077</v>
      </c>
      <c r="F396" s="2" t="s">
        <v>325</v>
      </c>
      <c r="G396" s="4">
        <v>19417</v>
      </c>
      <c r="H396" s="4">
        <v>100</v>
      </c>
    </row>
    <row r="397" spans="1:8" x14ac:dyDescent="0.25">
      <c r="A397" s="2">
        <v>130349</v>
      </c>
      <c r="B397" s="2" t="s">
        <v>31</v>
      </c>
      <c r="C397" s="4">
        <v>100</v>
      </c>
      <c r="D397" s="2" t="s">
        <v>21</v>
      </c>
      <c r="E397" s="2">
        <v>145077</v>
      </c>
      <c r="F397" s="2" t="s">
        <v>325</v>
      </c>
      <c r="G397" s="4">
        <v>8870</v>
      </c>
      <c r="H397" s="4">
        <v>100</v>
      </c>
    </row>
    <row r="398" spans="1:8" x14ac:dyDescent="0.25">
      <c r="A398" s="2">
        <v>130408</v>
      </c>
      <c r="B398" s="2" t="s">
        <v>60</v>
      </c>
      <c r="C398" s="4">
        <v>300</v>
      </c>
      <c r="D398" s="2" t="s">
        <v>21</v>
      </c>
      <c r="E398" s="2">
        <v>145078</v>
      </c>
      <c r="F398" s="2" t="s">
        <v>322</v>
      </c>
      <c r="G398" s="4">
        <v>19481</v>
      </c>
      <c r="H398" s="4">
        <v>300</v>
      </c>
    </row>
    <row r="399" spans="1:8" x14ac:dyDescent="0.25">
      <c r="A399" s="2">
        <v>130408</v>
      </c>
      <c r="B399" s="2" t="s">
        <v>60</v>
      </c>
      <c r="C399" s="4">
        <v>300</v>
      </c>
      <c r="D399" s="2" t="s">
        <v>21</v>
      </c>
      <c r="E399" s="2">
        <v>145078</v>
      </c>
      <c r="F399" s="2" t="s">
        <v>322</v>
      </c>
      <c r="G399" s="4">
        <v>17000</v>
      </c>
      <c r="H399" s="4">
        <v>300</v>
      </c>
    </row>
    <row r="400" spans="1:8" x14ac:dyDescent="0.25">
      <c r="A400" s="2">
        <v>130408</v>
      </c>
      <c r="B400" s="2" t="s">
        <v>60</v>
      </c>
      <c r="C400" s="4">
        <v>300</v>
      </c>
      <c r="D400" s="2" t="s">
        <v>21</v>
      </c>
      <c r="E400" s="2">
        <v>145078</v>
      </c>
      <c r="F400" s="2" t="s">
        <v>322</v>
      </c>
      <c r="G400" s="4">
        <v>19481</v>
      </c>
      <c r="H400" s="4">
        <v>300</v>
      </c>
    </row>
    <row r="401" spans="1:8" x14ac:dyDescent="0.25">
      <c r="A401" s="2">
        <v>130408</v>
      </c>
      <c r="B401" s="2" t="s">
        <v>60</v>
      </c>
      <c r="C401" s="4">
        <v>300</v>
      </c>
      <c r="D401" s="2" t="s">
        <v>21</v>
      </c>
      <c r="E401" s="2">
        <v>145078</v>
      </c>
      <c r="F401" s="2" t="s">
        <v>322</v>
      </c>
      <c r="G401" s="4">
        <v>14860</v>
      </c>
      <c r="H401" s="4">
        <v>300</v>
      </c>
    </row>
    <row r="402" spans="1:8" x14ac:dyDescent="0.25">
      <c r="A402" s="2">
        <v>130408</v>
      </c>
      <c r="B402" s="2" t="s">
        <v>60</v>
      </c>
      <c r="C402" s="4">
        <v>300</v>
      </c>
      <c r="D402" s="2" t="s">
        <v>21</v>
      </c>
      <c r="E402" s="2">
        <v>145078</v>
      </c>
      <c r="F402" s="2" t="s">
        <v>322</v>
      </c>
      <c r="G402" s="4">
        <v>19481</v>
      </c>
      <c r="H402" s="4">
        <v>300</v>
      </c>
    </row>
    <row r="403" spans="1:8" x14ac:dyDescent="0.25">
      <c r="A403" s="2">
        <v>130546</v>
      </c>
      <c r="B403" s="2" t="s">
        <v>148</v>
      </c>
      <c r="C403" s="4">
        <v>200000</v>
      </c>
      <c r="D403" s="2" t="s">
        <v>149</v>
      </c>
      <c r="E403" s="2">
        <v>145224</v>
      </c>
      <c r="F403" s="2" t="s">
        <v>328</v>
      </c>
      <c r="G403" s="4">
        <v>8333</v>
      </c>
      <c r="H403" s="4">
        <v>193266</v>
      </c>
    </row>
    <row r="404" spans="1:8" x14ac:dyDescent="0.25">
      <c r="A404" s="2">
        <v>130546</v>
      </c>
      <c r="B404" s="2" t="s">
        <v>148</v>
      </c>
      <c r="C404" s="4">
        <v>200000</v>
      </c>
      <c r="D404" s="2" t="s">
        <v>149</v>
      </c>
      <c r="E404" s="2">
        <v>145224</v>
      </c>
      <c r="F404" s="2" t="s">
        <v>328</v>
      </c>
      <c r="G404" s="4">
        <v>16666</v>
      </c>
      <c r="H404" s="4">
        <v>194800</v>
      </c>
    </row>
    <row r="405" spans="1:8" x14ac:dyDescent="0.25">
      <c r="A405" s="2">
        <v>130546</v>
      </c>
      <c r="B405" s="2" t="s">
        <v>148</v>
      </c>
      <c r="C405" s="4">
        <v>200000</v>
      </c>
      <c r="D405" s="2" t="s">
        <v>149</v>
      </c>
      <c r="E405" s="2">
        <v>145224</v>
      </c>
      <c r="F405" s="2" t="s">
        <v>328</v>
      </c>
      <c r="G405" s="4">
        <v>16666</v>
      </c>
      <c r="H405" s="4">
        <v>195661</v>
      </c>
    </row>
    <row r="406" spans="1:8" x14ac:dyDescent="0.25">
      <c r="A406" s="2">
        <v>130546</v>
      </c>
      <c r="B406" s="2" t="s">
        <v>148</v>
      </c>
      <c r="C406" s="4">
        <v>200000</v>
      </c>
      <c r="D406" s="2" t="s">
        <v>149</v>
      </c>
      <c r="E406" s="2">
        <v>145224</v>
      </c>
      <c r="F406" s="2" t="s">
        <v>328</v>
      </c>
      <c r="G406" s="4">
        <v>16666</v>
      </c>
      <c r="H406" s="4">
        <v>193754</v>
      </c>
    </row>
    <row r="407" spans="1:8" x14ac:dyDescent="0.25">
      <c r="A407" s="2">
        <v>130546</v>
      </c>
      <c r="B407" s="2" t="s">
        <v>148</v>
      </c>
      <c r="C407" s="4">
        <v>200000</v>
      </c>
      <c r="D407" s="2" t="s">
        <v>149</v>
      </c>
      <c r="E407" s="2">
        <v>145224</v>
      </c>
      <c r="F407" s="2" t="s">
        <v>328</v>
      </c>
      <c r="G407" s="4">
        <v>16666</v>
      </c>
      <c r="H407" s="4">
        <v>192171</v>
      </c>
    </row>
    <row r="408" spans="1:8" x14ac:dyDescent="0.25">
      <c r="A408" s="2">
        <v>130546</v>
      </c>
      <c r="B408" s="2" t="s">
        <v>148</v>
      </c>
      <c r="C408" s="4">
        <v>200000</v>
      </c>
      <c r="D408" s="2" t="s">
        <v>149</v>
      </c>
      <c r="E408" s="2">
        <v>145224</v>
      </c>
      <c r="F408" s="2" t="s">
        <v>328</v>
      </c>
      <c r="G408" s="4">
        <v>16666</v>
      </c>
      <c r="H408" s="4">
        <v>192520</v>
      </c>
    </row>
    <row r="409" spans="1:8" x14ac:dyDescent="0.25">
      <c r="A409" s="2">
        <v>130546</v>
      </c>
      <c r="B409" s="2" t="s">
        <v>148</v>
      </c>
      <c r="C409" s="4">
        <v>200000</v>
      </c>
      <c r="D409" s="2" t="s">
        <v>149</v>
      </c>
      <c r="E409" s="2">
        <v>145224</v>
      </c>
      <c r="F409" s="2" t="s">
        <v>328</v>
      </c>
      <c r="G409" s="4">
        <v>16666</v>
      </c>
      <c r="H409" s="4">
        <v>196604</v>
      </c>
    </row>
    <row r="410" spans="1:8" x14ac:dyDescent="0.25">
      <c r="A410" s="2">
        <v>130546</v>
      </c>
      <c r="B410" s="2" t="s">
        <v>148</v>
      </c>
      <c r="C410" s="4">
        <v>200000</v>
      </c>
      <c r="D410" s="2" t="s">
        <v>149</v>
      </c>
      <c r="E410" s="2">
        <v>145224</v>
      </c>
      <c r="F410" s="2" t="s">
        <v>328</v>
      </c>
      <c r="G410" s="4">
        <v>16666</v>
      </c>
      <c r="H410" s="4">
        <v>193236</v>
      </c>
    </row>
    <row r="411" spans="1:8" x14ac:dyDescent="0.25">
      <c r="A411" s="2">
        <v>130546</v>
      </c>
      <c r="B411" s="2" t="s">
        <v>148</v>
      </c>
      <c r="C411" s="4">
        <v>200000</v>
      </c>
      <c r="D411" s="2" t="s">
        <v>149</v>
      </c>
      <c r="E411" s="2">
        <v>145224</v>
      </c>
      <c r="F411" s="2" t="s">
        <v>328</v>
      </c>
      <c r="G411" s="4">
        <v>16666</v>
      </c>
      <c r="H411" s="4">
        <v>191853</v>
      </c>
    </row>
    <row r="412" spans="1:8" x14ac:dyDescent="0.25">
      <c r="A412" s="2">
        <v>130546</v>
      </c>
      <c r="B412" s="2" t="s">
        <v>148</v>
      </c>
      <c r="C412" s="4">
        <v>200000</v>
      </c>
      <c r="D412" s="2" t="s">
        <v>149</v>
      </c>
      <c r="E412" s="2">
        <v>145224</v>
      </c>
      <c r="F412" s="2" t="s">
        <v>328</v>
      </c>
      <c r="G412" s="4">
        <v>16666</v>
      </c>
      <c r="H412" s="4">
        <v>194513</v>
      </c>
    </row>
    <row r="413" spans="1:8" x14ac:dyDescent="0.25">
      <c r="A413" s="2">
        <v>130546</v>
      </c>
      <c r="B413" s="2" t="s">
        <v>148</v>
      </c>
      <c r="C413" s="4">
        <v>200000</v>
      </c>
      <c r="D413" s="2" t="s">
        <v>149</v>
      </c>
      <c r="E413" s="2">
        <v>145224</v>
      </c>
      <c r="F413" s="2" t="s">
        <v>328</v>
      </c>
      <c r="G413" s="4">
        <v>16666</v>
      </c>
      <c r="H413" s="4">
        <v>193524</v>
      </c>
    </row>
    <row r="414" spans="1:8" x14ac:dyDescent="0.25">
      <c r="A414" s="2">
        <v>130546</v>
      </c>
      <c r="B414" s="2" t="s">
        <v>148</v>
      </c>
      <c r="C414" s="4">
        <v>200000</v>
      </c>
      <c r="D414" s="2" t="s">
        <v>149</v>
      </c>
      <c r="E414" s="2">
        <v>145224</v>
      </c>
      <c r="F414" s="2" t="s">
        <v>328</v>
      </c>
      <c r="G414" s="4">
        <v>16666</v>
      </c>
      <c r="H414" s="4">
        <v>193305</v>
      </c>
    </row>
    <row r="415" spans="1:8" x14ac:dyDescent="0.25">
      <c r="A415" s="2">
        <v>130563</v>
      </c>
      <c r="B415" s="2" t="s">
        <v>332</v>
      </c>
      <c r="C415" s="4">
        <v>320</v>
      </c>
      <c r="D415" s="2" t="s">
        <v>10</v>
      </c>
      <c r="E415" s="2">
        <v>145225</v>
      </c>
      <c r="F415" s="2" t="s">
        <v>331</v>
      </c>
      <c r="G415" s="4">
        <v>11765</v>
      </c>
      <c r="H415" s="4">
        <v>320</v>
      </c>
    </row>
    <row r="416" spans="1:8" x14ac:dyDescent="0.25">
      <c r="A416" s="2">
        <v>130563</v>
      </c>
      <c r="B416" s="2" t="s">
        <v>332</v>
      </c>
      <c r="C416" s="4">
        <v>320</v>
      </c>
      <c r="D416" s="2" t="s">
        <v>10</v>
      </c>
      <c r="E416" s="2">
        <v>145225</v>
      </c>
      <c r="F416" s="2" t="s">
        <v>331</v>
      </c>
      <c r="G416" s="4">
        <v>11765</v>
      </c>
      <c r="H416" s="4">
        <v>317.77</v>
      </c>
    </row>
    <row r="417" spans="1:8" x14ac:dyDescent="0.25">
      <c r="A417" s="2">
        <v>130563</v>
      </c>
      <c r="B417" s="2" t="s">
        <v>332</v>
      </c>
      <c r="C417" s="4">
        <v>320</v>
      </c>
      <c r="D417" s="2" t="s">
        <v>10</v>
      </c>
      <c r="E417" s="2">
        <v>145225</v>
      </c>
      <c r="F417" s="2" t="s">
        <v>331</v>
      </c>
      <c r="G417" s="4">
        <v>11765</v>
      </c>
      <c r="H417" s="4">
        <v>317.93</v>
      </c>
    </row>
    <row r="418" spans="1:8" x14ac:dyDescent="0.25">
      <c r="A418" s="2">
        <v>130563</v>
      </c>
      <c r="B418" s="2" t="s">
        <v>332</v>
      </c>
      <c r="C418" s="4">
        <v>320</v>
      </c>
      <c r="D418" s="2" t="s">
        <v>10</v>
      </c>
      <c r="E418" s="2">
        <v>145225</v>
      </c>
      <c r="F418" s="2" t="s">
        <v>331</v>
      </c>
      <c r="G418" s="4">
        <v>11765</v>
      </c>
      <c r="H418" s="4">
        <v>317.61</v>
      </c>
    </row>
    <row r="419" spans="1:8" x14ac:dyDescent="0.25">
      <c r="A419" s="2">
        <v>130563</v>
      </c>
      <c r="B419" s="2" t="s">
        <v>332</v>
      </c>
      <c r="C419" s="4">
        <v>320</v>
      </c>
      <c r="D419" s="2" t="s">
        <v>10</v>
      </c>
      <c r="E419" s="2">
        <v>145225</v>
      </c>
      <c r="F419" s="2" t="s">
        <v>331</v>
      </c>
      <c r="G419" s="4">
        <v>11765</v>
      </c>
      <c r="H419" s="4">
        <v>317.06</v>
      </c>
    </row>
    <row r="420" spans="1:8" x14ac:dyDescent="0.25">
      <c r="A420" s="2">
        <v>130563</v>
      </c>
      <c r="B420" s="2" t="s">
        <v>332</v>
      </c>
      <c r="C420" s="4">
        <v>320</v>
      </c>
      <c r="D420" s="2" t="s">
        <v>10</v>
      </c>
      <c r="E420" s="2">
        <v>145225</v>
      </c>
      <c r="F420" s="2" t="s">
        <v>331</v>
      </c>
      <c r="G420" s="4">
        <v>11765</v>
      </c>
      <c r="H420" s="4">
        <v>315.74</v>
      </c>
    </row>
    <row r="421" spans="1:8" x14ac:dyDescent="0.25">
      <c r="A421" s="2">
        <v>130563</v>
      </c>
      <c r="B421" s="2" t="s">
        <v>332</v>
      </c>
      <c r="C421" s="4">
        <v>320</v>
      </c>
      <c r="D421" s="2" t="s">
        <v>10</v>
      </c>
      <c r="E421" s="2">
        <v>145225</v>
      </c>
      <c r="F421" s="2" t="s">
        <v>331</v>
      </c>
      <c r="G421" s="4">
        <v>11765</v>
      </c>
      <c r="H421" s="4">
        <v>317.77</v>
      </c>
    </row>
    <row r="422" spans="1:8" x14ac:dyDescent="0.25">
      <c r="A422" s="2">
        <v>130563</v>
      </c>
      <c r="B422" s="2" t="s">
        <v>332</v>
      </c>
      <c r="C422" s="4">
        <v>320</v>
      </c>
      <c r="D422" s="2" t="s">
        <v>10</v>
      </c>
      <c r="E422" s="2">
        <v>145225</v>
      </c>
      <c r="F422" s="2" t="s">
        <v>331</v>
      </c>
      <c r="G422" s="4">
        <v>11764</v>
      </c>
      <c r="H422" s="4">
        <v>319.95600000000002</v>
      </c>
    </row>
    <row r="423" spans="1:8" x14ac:dyDescent="0.25">
      <c r="A423" s="2">
        <v>130563</v>
      </c>
      <c r="B423" s="2" t="s">
        <v>332</v>
      </c>
      <c r="C423" s="4">
        <v>320</v>
      </c>
      <c r="D423" s="2" t="s">
        <v>10</v>
      </c>
      <c r="E423" s="2">
        <v>145225</v>
      </c>
      <c r="F423" s="2" t="s">
        <v>331</v>
      </c>
      <c r="G423" s="4">
        <v>11764</v>
      </c>
      <c r="H423" s="4">
        <v>957.44</v>
      </c>
    </row>
    <row r="424" spans="1:8" x14ac:dyDescent="0.25">
      <c r="A424" s="2">
        <v>130358</v>
      </c>
      <c r="B424" s="2" t="s">
        <v>97</v>
      </c>
      <c r="C424" s="4">
        <v>200</v>
      </c>
      <c r="D424" s="2" t="s">
        <v>10</v>
      </c>
      <c r="E424" s="2">
        <v>145486</v>
      </c>
      <c r="F424" s="2" t="s">
        <v>344</v>
      </c>
      <c r="G424" s="4">
        <v>2000</v>
      </c>
      <c r="H424" s="4">
        <v>200</v>
      </c>
    </row>
    <row r="425" spans="1:8" x14ac:dyDescent="0.25">
      <c r="A425" s="2">
        <v>130358</v>
      </c>
      <c r="B425" s="2" t="s">
        <v>97</v>
      </c>
      <c r="C425" s="4">
        <v>200</v>
      </c>
      <c r="D425" s="2" t="s">
        <v>10</v>
      </c>
      <c r="E425" s="2">
        <v>145486</v>
      </c>
      <c r="F425" s="2" t="s">
        <v>344</v>
      </c>
      <c r="G425" s="4">
        <v>6667</v>
      </c>
      <c r="H425" s="4">
        <v>200</v>
      </c>
    </row>
    <row r="426" spans="1:8" x14ac:dyDescent="0.25">
      <c r="A426" s="2">
        <v>130292</v>
      </c>
      <c r="B426" s="2" t="s">
        <v>20</v>
      </c>
      <c r="C426" s="4">
        <v>300</v>
      </c>
      <c r="D426" s="2" t="s">
        <v>21</v>
      </c>
      <c r="E426" s="2">
        <v>145573</v>
      </c>
      <c r="F426" s="2" t="s">
        <v>346</v>
      </c>
      <c r="G426" s="4">
        <v>19481</v>
      </c>
      <c r="H426" s="4">
        <v>0</v>
      </c>
    </row>
    <row r="427" spans="1:8" x14ac:dyDescent="0.25">
      <c r="A427" s="2">
        <v>130292</v>
      </c>
      <c r="B427" s="2" t="s">
        <v>20</v>
      </c>
      <c r="C427" s="4">
        <v>300</v>
      </c>
      <c r="D427" s="2" t="s">
        <v>21</v>
      </c>
      <c r="E427" s="2">
        <v>145573</v>
      </c>
      <c r="F427" s="2" t="s">
        <v>346</v>
      </c>
      <c r="G427" s="4">
        <v>10000</v>
      </c>
      <c r="H427" s="4">
        <v>300</v>
      </c>
    </row>
    <row r="428" spans="1:8" x14ac:dyDescent="0.25">
      <c r="A428" s="2">
        <v>130367</v>
      </c>
      <c r="B428" s="2" t="s">
        <v>39</v>
      </c>
      <c r="C428" s="4">
        <v>100</v>
      </c>
      <c r="D428" s="2" t="s">
        <v>21</v>
      </c>
      <c r="E428" s="2">
        <v>145575</v>
      </c>
      <c r="F428" s="2" t="s">
        <v>341</v>
      </c>
      <c r="G428" s="4">
        <v>19417</v>
      </c>
      <c r="H428" s="4">
        <v>100</v>
      </c>
    </row>
    <row r="429" spans="1:8" x14ac:dyDescent="0.25">
      <c r="A429" s="2">
        <v>130458</v>
      </c>
      <c r="B429" s="2" t="s">
        <v>81</v>
      </c>
      <c r="C429" s="4">
        <v>240</v>
      </c>
      <c r="D429" s="2" t="s">
        <v>21</v>
      </c>
      <c r="E429" s="2">
        <v>145698</v>
      </c>
      <c r="F429" s="2" t="s">
        <v>376</v>
      </c>
      <c r="G429" s="4">
        <v>15045</v>
      </c>
      <c r="H429" s="4">
        <v>240</v>
      </c>
    </row>
    <row r="430" spans="1:8" x14ac:dyDescent="0.25">
      <c r="A430" s="2">
        <v>130458</v>
      </c>
      <c r="B430" s="2" t="s">
        <v>81</v>
      </c>
      <c r="C430" s="4">
        <v>240</v>
      </c>
      <c r="D430" s="2" t="s">
        <v>21</v>
      </c>
      <c r="E430" s="2">
        <v>145698</v>
      </c>
      <c r="F430" s="2" t="s">
        <v>376</v>
      </c>
      <c r="G430" s="4">
        <v>12800</v>
      </c>
      <c r="H430" s="4">
        <v>240</v>
      </c>
    </row>
    <row r="431" spans="1:8" x14ac:dyDescent="0.25">
      <c r="A431" s="2">
        <v>130458</v>
      </c>
      <c r="B431" s="2" t="s">
        <v>81</v>
      </c>
      <c r="C431" s="4">
        <v>240</v>
      </c>
      <c r="D431" s="2" t="s">
        <v>21</v>
      </c>
      <c r="E431" s="2">
        <v>145698</v>
      </c>
      <c r="F431" s="2" t="s">
        <v>376</v>
      </c>
      <c r="G431" s="4">
        <v>15000</v>
      </c>
      <c r="H431" s="4">
        <v>240</v>
      </c>
    </row>
    <row r="432" spans="1:8" x14ac:dyDescent="0.25">
      <c r="A432" s="2">
        <v>130458</v>
      </c>
      <c r="B432" s="2" t="s">
        <v>81</v>
      </c>
      <c r="C432" s="4">
        <v>240</v>
      </c>
      <c r="D432" s="2" t="s">
        <v>21</v>
      </c>
      <c r="E432" s="2">
        <v>145698</v>
      </c>
      <c r="F432" s="2" t="s">
        <v>376</v>
      </c>
      <c r="G432" s="4">
        <v>15000</v>
      </c>
      <c r="H432" s="4">
        <v>240</v>
      </c>
    </row>
    <row r="433" spans="1:8" x14ac:dyDescent="0.25">
      <c r="A433" s="2">
        <v>130458</v>
      </c>
      <c r="B433" s="2" t="s">
        <v>81</v>
      </c>
      <c r="C433" s="4">
        <v>240</v>
      </c>
      <c r="D433" s="2" t="s">
        <v>21</v>
      </c>
      <c r="E433" s="2">
        <v>145698</v>
      </c>
      <c r="F433" s="2" t="s">
        <v>376</v>
      </c>
      <c r="G433" s="4">
        <v>15000</v>
      </c>
      <c r="H433" s="4">
        <v>240</v>
      </c>
    </row>
    <row r="434" spans="1:8" x14ac:dyDescent="0.25">
      <c r="A434" s="2">
        <v>130458</v>
      </c>
      <c r="B434" s="2" t="s">
        <v>81</v>
      </c>
      <c r="C434" s="4">
        <v>240</v>
      </c>
      <c r="D434" s="2" t="s">
        <v>21</v>
      </c>
      <c r="E434" s="2">
        <v>145698</v>
      </c>
      <c r="F434" s="2" t="s">
        <v>376</v>
      </c>
      <c r="G434" s="4">
        <v>15000</v>
      </c>
      <c r="H434" s="4">
        <v>240</v>
      </c>
    </row>
    <row r="435" spans="1:8" x14ac:dyDescent="0.25">
      <c r="A435" s="2">
        <v>130458</v>
      </c>
      <c r="B435" s="2" t="s">
        <v>81</v>
      </c>
      <c r="C435" s="4">
        <v>240</v>
      </c>
      <c r="D435" s="2" t="s">
        <v>21</v>
      </c>
      <c r="E435" s="2">
        <v>145698</v>
      </c>
      <c r="F435" s="2" t="s">
        <v>376</v>
      </c>
      <c r="G435" s="4">
        <v>15000</v>
      </c>
      <c r="H435" s="4">
        <v>240</v>
      </c>
    </row>
    <row r="436" spans="1:8" x14ac:dyDescent="0.25">
      <c r="A436" s="2">
        <v>131387</v>
      </c>
      <c r="B436" s="2" t="s">
        <v>113</v>
      </c>
      <c r="C436" s="4">
        <v>275</v>
      </c>
      <c r="D436" s="2" t="s">
        <v>10</v>
      </c>
      <c r="E436" s="2">
        <v>145699</v>
      </c>
      <c r="F436" s="2" t="s">
        <v>366</v>
      </c>
      <c r="G436" s="4">
        <v>6875</v>
      </c>
      <c r="H436" s="4">
        <v>275</v>
      </c>
    </row>
    <row r="437" spans="1:8" x14ac:dyDescent="0.25">
      <c r="A437" s="2">
        <v>131387</v>
      </c>
      <c r="B437" s="2" t="s">
        <v>113</v>
      </c>
      <c r="C437" s="4">
        <v>275</v>
      </c>
      <c r="D437" s="2" t="s">
        <v>10</v>
      </c>
      <c r="E437" s="2">
        <v>145699</v>
      </c>
      <c r="F437" s="2" t="s">
        <v>366</v>
      </c>
      <c r="G437" s="4">
        <v>6875</v>
      </c>
      <c r="H437" s="4">
        <v>275</v>
      </c>
    </row>
    <row r="438" spans="1:8" x14ac:dyDescent="0.25">
      <c r="A438" s="2">
        <v>700244</v>
      </c>
      <c r="B438" s="2" t="s">
        <v>469</v>
      </c>
      <c r="C438" s="4">
        <v>16.875</v>
      </c>
      <c r="D438" s="2" t="s">
        <v>10</v>
      </c>
      <c r="E438" s="2">
        <v>760470</v>
      </c>
      <c r="F438" s="2" t="s">
        <v>470</v>
      </c>
      <c r="G438" s="4">
        <v>650</v>
      </c>
      <c r="H438" s="4">
        <v>16.12</v>
      </c>
    </row>
    <row r="439" spans="1:8" x14ac:dyDescent="0.25">
      <c r="A439" s="2">
        <v>700244</v>
      </c>
      <c r="B439" s="2" t="s">
        <v>469</v>
      </c>
      <c r="C439" s="4">
        <v>16.875</v>
      </c>
      <c r="D439" s="2" t="s">
        <v>10</v>
      </c>
      <c r="E439" s="2">
        <v>760470</v>
      </c>
      <c r="F439" s="2" t="s">
        <v>470</v>
      </c>
      <c r="G439" s="4">
        <v>650</v>
      </c>
      <c r="H439" s="4">
        <v>16.228999999999999</v>
      </c>
    </row>
    <row r="440" spans="1:8" x14ac:dyDescent="0.25">
      <c r="A440" s="2">
        <v>700244</v>
      </c>
      <c r="B440" s="2" t="s">
        <v>469</v>
      </c>
      <c r="C440" s="4">
        <v>16.875</v>
      </c>
      <c r="D440" s="2" t="s">
        <v>10</v>
      </c>
      <c r="E440" s="2">
        <v>760470</v>
      </c>
      <c r="F440" s="2" t="s">
        <v>470</v>
      </c>
      <c r="G440" s="4">
        <v>650</v>
      </c>
      <c r="H440" s="4">
        <v>16.28</v>
      </c>
    </row>
    <row r="441" spans="1:8" x14ac:dyDescent="0.25">
      <c r="A441" s="2">
        <v>700367</v>
      </c>
      <c r="B441" s="2" t="s">
        <v>461</v>
      </c>
      <c r="C441" s="4">
        <v>100</v>
      </c>
      <c r="D441" s="2" t="s">
        <v>21</v>
      </c>
      <c r="E441" s="2">
        <v>760638</v>
      </c>
      <c r="F441" s="2" t="s">
        <v>471</v>
      </c>
      <c r="G441" s="4">
        <v>1000</v>
      </c>
      <c r="H441" s="4">
        <v>100</v>
      </c>
    </row>
    <row r="442" spans="1:8" x14ac:dyDescent="0.25">
      <c r="A442" s="2">
        <v>700367</v>
      </c>
      <c r="B442" s="2" t="s">
        <v>461</v>
      </c>
      <c r="C442" s="4">
        <v>100</v>
      </c>
      <c r="D442" s="2" t="s">
        <v>21</v>
      </c>
      <c r="E442" s="2">
        <v>760638</v>
      </c>
      <c r="F442" s="2" t="s">
        <v>471</v>
      </c>
      <c r="G442" s="4">
        <v>1000</v>
      </c>
      <c r="H442" s="4">
        <v>100</v>
      </c>
    </row>
    <row r="443" spans="1:8" x14ac:dyDescent="0.25">
      <c r="A443" s="2">
        <v>700367</v>
      </c>
      <c r="B443" s="2" t="s">
        <v>461</v>
      </c>
      <c r="C443" s="4">
        <v>100</v>
      </c>
      <c r="D443" s="2" t="s">
        <v>21</v>
      </c>
      <c r="E443" s="2">
        <v>760638</v>
      </c>
      <c r="F443" s="2" t="s">
        <v>471</v>
      </c>
      <c r="G443" s="4">
        <v>1000</v>
      </c>
      <c r="H443" s="4">
        <v>100</v>
      </c>
    </row>
    <row r="444" spans="1:8" x14ac:dyDescent="0.25">
      <c r="A444" s="2">
        <v>700923</v>
      </c>
      <c r="B444" s="2" t="s">
        <v>137</v>
      </c>
      <c r="C444" s="4">
        <v>100</v>
      </c>
      <c r="D444" s="2" t="s">
        <v>10</v>
      </c>
      <c r="E444" s="2">
        <v>761230</v>
      </c>
      <c r="F444" s="2" t="s">
        <v>173</v>
      </c>
      <c r="G444" s="4">
        <v>4629</v>
      </c>
      <c r="H444" s="4">
        <v>100</v>
      </c>
    </row>
    <row r="445" spans="1:8" x14ac:dyDescent="0.25">
      <c r="A445" s="2">
        <v>700923</v>
      </c>
      <c r="B445" s="2" t="s">
        <v>137</v>
      </c>
      <c r="C445" s="4">
        <v>100</v>
      </c>
      <c r="D445" s="2" t="s">
        <v>10</v>
      </c>
      <c r="E445" s="2">
        <v>761230</v>
      </c>
      <c r="F445" s="2" t="s">
        <v>173</v>
      </c>
      <c r="G445" s="4">
        <v>4629</v>
      </c>
      <c r="H445" s="4">
        <v>100</v>
      </c>
    </row>
  </sheetData>
  <sheetProtection algorithmName="SHA-512" hashValue="g47+fX75mKXiq9gmq9f2IaEI/drJHmER2qY3BFtjoCbjbJjNziEJmsOU2SMw5i5fsYXPWOS+qI7qdbjdB+XVeg==" saltValue="PYAr7UlBQWg8W2VSuD9Qbw==" spinCount="100000" sheet="1" objects="1" scenarios="1"/>
  <autoFilter ref="A1:H445" xr:uid="{00000000-0009-0000-0000-000002000000}">
    <sortState xmlns:xlrd2="http://schemas.microsoft.com/office/spreadsheetml/2017/richdata2" ref="A2:H445">
      <sortCondition ref="E1"/>
    </sortState>
  </autoFilter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FFC000"/>
  </sheetPr>
  <dimension ref="A1:K141"/>
  <sheetViews>
    <sheetView topLeftCell="A120" workbookViewId="0">
      <selection activeCell="C9" sqref="C9"/>
    </sheetView>
  </sheetViews>
  <sheetFormatPr baseColWidth="10" defaultRowHeight="15" x14ac:dyDescent="0.25"/>
  <cols>
    <col min="1" max="1" width="9.5703125" customWidth="1"/>
    <col min="2" max="2" width="9.5703125" bestFit="1" customWidth="1"/>
    <col min="3" max="3" width="13.42578125" bestFit="1" customWidth="1"/>
  </cols>
  <sheetData>
    <row r="1" spans="1:11" x14ac:dyDescent="0.25">
      <c r="A1" s="7" t="s">
        <v>535</v>
      </c>
      <c r="B1" s="7" t="s">
        <v>478</v>
      </c>
      <c r="C1" s="272" t="s">
        <v>568</v>
      </c>
      <c r="D1" s="274" t="s">
        <v>535</v>
      </c>
      <c r="F1" s="274" t="s">
        <v>610</v>
      </c>
    </row>
    <row r="2" spans="1:11" x14ac:dyDescent="0.25">
      <c r="A2" s="466">
        <v>1</v>
      </c>
      <c r="B2" s="6"/>
    </row>
    <row r="3" spans="1:11" x14ac:dyDescent="0.25">
      <c r="A3" s="466">
        <v>2</v>
      </c>
      <c r="B3" s="6">
        <v>142421</v>
      </c>
      <c r="C3" s="275" t="s">
        <v>531</v>
      </c>
      <c r="D3" s="273">
        <v>1</v>
      </c>
      <c r="F3">
        <v>130453</v>
      </c>
    </row>
    <row r="4" spans="1:11" x14ac:dyDescent="0.25">
      <c r="A4" s="466">
        <v>3</v>
      </c>
      <c r="B4" s="6">
        <v>141461</v>
      </c>
      <c r="C4" s="275" t="s">
        <v>526</v>
      </c>
      <c r="D4" s="273">
        <v>2</v>
      </c>
      <c r="F4">
        <v>181814</v>
      </c>
    </row>
    <row r="5" spans="1:11" x14ac:dyDescent="0.25">
      <c r="A5" s="466">
        <v>4</v>
      </c>
      <c r="B5" s="6">
        <v>145698</v>
      </c>
      <c r="C5" s="275" t="s">
        <v>585</v>
      </c>
      <c r="D5" s="273">
        <v>2</v>
      </c>
      <c r="F5">
        <v>141374</v>
      </c>
    </row>
    <row r="6" spans="1:11" x14ac:dyDescent="0.25">
      <c r="A6" s="466">
        <v>5</v>
      </c>
      <c r="B6" s="6">
        <v>145680</v>
      </c>
      <c r="C6" s="275" t="s">
        <v>575</v>
      </c>
      <c r="D6" s="273">
        <v>2</v>
      </c>
      <c r="F6">
        <v>132032</v>
      </c>
    </row>
    <row r="7" spans="1:11" x14ac:dyDescent="0.25">
      <c r="A7" s="466">
        <v>6</v>
      </c>
      <c r="B7" s="6">
        <v>145681</v>
      </c>
      <c r="C7" s="275" t="s">
        <v>576</v>
      </c>
      <c r="D7" s="273">
        <v>2</v>
      </c>
      <c r="F7">
        <v>143440</v>
      </c>
    </row>
    <row r="8" spans="1:11" x14ac:dyDescent="0.25">
      <c r="A8" s="466">
        <v>7</v>
      </c>
      <c r="B8" s="8" t="s">
        <v>502</v>
      </c>
      <c r="C8" s="275" t="s">
        <v>584</v>
      </c>
      <c r="D8" s="273">
        <v>2</v>
      </c>
      <c r="F8">
        <v>143441</v>
      </c>
      <c r="I8" s="459">
        <v>320000</v>
      </c>
      <c r="J8" s="459">
        <v>7951</v>
      </c>
      <c r="K8" s="459">
        <f>I8/J8</f>
        <v>40.246509872971956</v>
      </c>
    </row>
    <row r="9" spans="1:11" x14ac:dyDescent="0.25">
      <c r="A9" s="466">
        <v>8</v>
      </c>
      <c r="B9" s="8" t="s">
        <v>503</v>
      </c>
      <c r="C9" s="275" t="s">
        <v>578</v>
      </c>
      <c r="D9" s="273">
        <v>2</v>
      </c>
      <c r="F9">
        <v>132041</v>
      </c>
      <c r="I9" s="459"/>
      <c r="J9" s="459"/>
      <c r="K9" s="465">
        <f>K8*J8</f>
        <v>320000</v>
      </c>
    </row>
    <row r="10" spans="1:11" x14ac:dyDescent="0.25">
      <c r="A10" s="466">
        <v>9</v>
      </c>
      <c r="B10" s="6">
        <v>140731</v>
      </c>
      <c r="C10" s="275" t="s">
        <v>518</v>
      </c>
      <c r="D10" s="273">
        <v>3</v>
      </c>
      <c r="F10">
        <v>141966</v>
      </c>
      <c r="K10" s="460"/>
    </row>
    <row r="11" spans="1:11" x14ac:dyDescent="0.25">
      <c r="A11" s="466">
        <v>10</v>
      </c>
      <c r="B11" s="6">
        <v>145574</v>
      </c>
      <c r="C11" s="275" t="s">
        <v>519</v>
      </c>
      <c r="D11" s="273">
        <v>4</v>
      </c>
      <c r="F11">
        <v>140248</v>
      </c>
    </row>
    <row r="12" spans="1:11" x14ac:dyDescent="0.25">
      <c r="A12" s="466">
        <v>11</v>
      </c>
      <c r="B12" s="6">
        <v>147768</v>
      </c>
      <c r="C12" s="275" t="s">
        <v>520</v>
      </c>
      <c r="D12" s="273">
        <v>5</v>
      </c>
      <c r="F12">
        <v>142245</v>
      </c>
    </row>
    <row r="13" spans="1:11" x14ac:dyDescent="0.25">
      <c r="A13" s="466">
        <v>12</v>
      </c>
      <c r="B13" s="6">
        <v>145573</v>
      </c>
      <c r="C13" s="275" t="s">
        <v>525</v>
      </c>
      <c r="D13" s="273">
        <v>6</v>
      </c>
      <c r="F13">
        <v>142572</v>
      </c>
    </row>
    <row r="14" spans="1:11" x14ac:dyDescent="0.25">
      <c r="A14" s="466">
        <v>13</v>
      </c>
      <c r="B14" s="6">
        <v>141389</v>
      </c>
      <c r="C14" s="275" t="s">
        <v>521</v>
      </c>
      <c r="D14" s="273">
        <v>7</v>
      </c>
      <c r="F14">
        <v>141392</v>
      </c>
    </row>
    <row r="15" spans="1:11" x14ac:dyDescent="0.25">
      <c r="A15" s="466">
        <v>14</v>
      </c>
      <c r="B15" s="6">
        <v>141927</v>
      </c>
      <c r="C15" s="275" t="s">
        <v>522</v>
      </c>
      <c r="D15" s="273">
        <v>8</v>
      </c>
      <c r="F15">
        <v>142241</v>
      </c>
    </row>
    <row r="16" spans="1:11" x14ac:dyDescent="0.25">
      <c r="A16" s="466">
        <v>15</v>
      </c>
      <c r="B16" s="6">
        <v>141374</v>
      </c>
      <c r="C16" s="275" t="s">
        <v>528</v>
      </c>
      <c r="D16" s="273">
        <v>9</v>
      </c>
      <c r="F16">
        <v>147774</v>
      </c>
    </row>
    <row r="17" spans="1:6" x14ac:dyDescent="0.25">
      <c r="A17" s="466">
        <v>16</v>
      </c>
      <c r="B17" s="6">
        <v>142573</v>
      </c>
      <c r="C17" s="275" t="s">
        <v>532</v>
      </c>
      <c r="D17" s="273">
        <v>10</v>
      </c>
      <c r="F17">
        <v>147766</v>
      </c>
    </row>
    <row r="18" spans="1:6" x14ac:dyDescent="0.25">
      <c r="A18" s="466">
        <v>17</v>
      </c>
      <c r="B18" s="6">
        <v>143440</v>
      </c>
      <c r="C18" s="275" t="s">
        <v>587</v>
      </c>
      <c r="D18" s="273">
        <v>10</v>
      </c>
      <c r="F18">
        <v>140312</v>
      </c>
    </row>
    <row r="19" spans="1:6" x14ac:dyDescent="0.25">
      <c r="A19" s="466">
        <v>18</v>
      </c>
      <c r="B19" s="6">
        <v>143441</v>
      </c>
      <c r="C19" s="275" t="s">
        <v>527</v>
      </c>
      <c r="D19" s="273">
        <v>11</v>
      </c>
      <c r="F19">
        <v>141475</v>
      </c>
    </row>
    <row r="20" spans="1:6" x14ac:dyDescent="0.25">
      <c r="A20" s="466">
        <v>19</v>
      </c>
      <c r="B20" s="6">
        <v>140688</v>
      </c>
      <c r="C20" s="275" t="s">
        <v>533</v>
      </c>
      <c r="D20" s="273">
        <v>12</v>
      </c>
    </row>
    <row r="21" spans="1:6" x14ac:dyDescent="0.25">
      <c r="A21" s="466">
        <v>20</v>
      </c>
      <c r="B21" s="6">
        <v>141966</v>
      </c>
      <c r="C21" s="275" t="s">
        <v>579</v>
      </c>
      <c r="D21" s="273">
        <v>12</v>
      </c>
    </row>
    <row r="22" spans="1:6" x14ac:dyDescent="0.25">
      <c r="A22" s="466">
        <v>21</v>
      </c>
      <c r="B22" s="6">
        <v>140248</v>
      </c>
      <c r="C22" s="275" t="s">
        <v>530</v>
      </c>
      <c r="D22" s="273">
        <v>13</v>
      </c>
    </row>
    <row r="23" spans="1:6" x14ac:dyDescent="0.25">
      <c r="A23" s="466">
        <v>22</v>
      </c>
      <c r="B23" s="6">
        <v>142245</v>
      </c>
      <c r="C23" s="275" t="s">
        <v>534</v>
      </c>
      <c r="D23" s="273">
        <v>14</v>
      </c>
    </row>
    <row r="24" spans="1:6" x14ac:dyDescent="0.25">
      <c r="A24" s="466">
        <v>23</v>
      </c>
      <c r="B24" s="6">
        <v>142572</v>
      </c>
      <c r="C24" s="275" t="s">
        <v>581</v>
      </c>
      <c r="D24" s="273">
        <v>14</v>
      </c>
    </row>
    <row r="25" spans="1:6" x14ac:dyDescent="0.25">
      <c r="A25" s="466">
        <v>24</v>
      </c>
      <c r="B25" s="6">
        <v>141392</v>
      </c>
      <c r="C25" s="275" t="s">
        <v>524</v>
      </c>
      <c r="D25" s="273">
        <v>15</v>
      </c>
    </row>
    <row r="26" spans="1:6" x14ac:dyDescent="0.25">
      <c r="A26" s="466">
        <v>25</v>
      </c>
      <c r="B26" s="6">
        <v>142241</v>
      </c>
      <c r="C26" s="275" t="s">
        <v>529</v>
      </c>
      <c r="D26" s="273">
        <v>16</v>
      </c>
    </row>
    <row r="27" spans="1:6" x14ac:dyDescent="0.25">
      <c r="A27" s="466">
        <v>26</v>
      </c>
      <c r="B27" s="6">
        <v>147774</v>
      </c>
      <c r="C27" s="275" t="s">
        <v>570</v>
      </c>
      <c r="D27" s="273">
        <v>17</v>
      </c>
    </row>
    <row r="28" spans="1:6" x14ac:dyDescent="0.25">
      <c r="A28" s="466">
        <v>27</v>
      </c>
      <c r="B28" s="6">
        <v>147766</v>
      </c>
      <c r="C28" s="275" t="s">
        <v>523</v>
      </c>
      <c r="D28" s="273">
        <v>18</v>
      </c>
    </row>
    <row r="29" spans="1:6" x14ac:dyDescent="0.25">
      <c r="A29" s="466">
        <v>28</v>
      </c>
      <c r="B29" s="6">
        <v>140312</v>
      </c>
      <c r="C29" s="275" t="s">
        <v>572</v>
      </c>
      <c r="D29" s="273">
        <v>19</v>
      </c>
    </row>
    <row r="30" spans="1:6" x14ac:dyDescent="0.25">
      <c r="A30" s="466">
        <v>29</v>
      </c>
      <c r="B30" s="6">
        <v>145225</v>
      </c>
      <c r="C30" s="275" t="s">
        <v>573</v>
      </c>
      <c r="D30" s="273">
        <v>20</v>
      </c>
    </row>
    <row r="31" spans="1:6" x14ac:dyDescent="0.25">
      <c r="A31" s="466">
        <v>30</v>
      </c>
      <c r="B31" s="6">
        <v>143400</v>
      </c>
      <c r="C31" s="275" t="s">
        <v>574</v>
      </c>
      <c r="D31" s="273">
        <v>21</v>
      </c>
    </row>
    <row r="32" spans="1:6" x14ac:dyDescent="0.25">
      <c r="A32" s="466">
        <v>31</v>
      </c>
      <c r="B32" s="6">
        <v>141475</v>
      </c>
      <c r="C32" s="275" t="s">
        <v>580</v>
      </c>
      <c r="D32" s="273">
        <v>22</v>
      </c>
    </row>
    <row r="33" spans="1:4" x14ac:dyDescent="0.25">
      <c r="A33" s="466">
        <v>32</v>
      </c>
      <c r="B33" s="6">
        <v>145224</v>
      </c>
      <c r="C33" s="275" t="s">
        <v>582</v>
      </c>
      <c r="D33" s="273">
        <v>23</v>
      </c>
    </row>
    <row r="34" spans="1:4" x14ac:dyDescent="0.25">
      <c r="A34" s="466">
        <v>33</v>
      </c>
      <c r="B34" s="6">
        <v>141540</v>
      </c>
      <c r="C34" s="275" t="s">
        <v>586</v>
      </c>
      <c r="D34" s="273">
        <v>24</v>
      </c>
    </row>
    <row r="35" spans="1:4" x14ac:dyDescent="0.25">
      <c r="A35" s="466">
        <v>34</v>
      </c>
      <c r="B35" s="6">
        <v>143588</v>
      </c>
      <c r="C35" s="275" t="s">
        <v>571</v>
      </c>
      <c r="D35" s="273">
        <v>1</v>
      </c>
    </row>
    <row r="36" spans="1:4" x14ac:dyDescent="0.25">
      <c r="A36" s="466">
        <v>35</v>
      </c>
      <c r="B36" s="6">
        <v>141538</v>
      </c>
      <c r="C36" s="275" t="s">
        <v>569</v>
      </c>
      <c r="D36" s="30" t="s">
        <v>577</v>
      </c>
    </row>
    <row r="37" spans="1:4" x14ac:dyDescent="0.25">
      <c r="A37" s="466">
        <v>36</v>
      </c>
      <c r="B37" s="6">
        <v>141537</v>
      </c>
      <c r="C37" s="275" t="s">
        <v>583</v>
      </c>
      <c r="D37" s="273">
        <v>25</v>
      </c>
    </row>
    <row r="38" spans="1:4" x14ac:dyDescent="0.25">
      <c r="A38" s="466">
        <v>37</v>
      </c>
      <c r="B38" s="6">
        <v>143006</v>
      </c>
    </row>
    <row r="39" spans="1:4" x14ac:dyDescent="0.25">
      <c r="A39" s="466">
        <v>38</v>
      </c>
      <c r="B39" s="6">
        <v>143755</v>
      </c>
    </row>
    <row r="40" spans="1:4" x14ac:dyDescent="0.25">
      <c r="A40" s="466">
        <v>39</v>
      </c>
      <c r="B40" s="6">
        <v>142530</v>
      </c>
    </row>
    <row r="41" spans="1:4" x14ac:dyDescent="0.25">
      <c r="A41" s="466">
        <v>40</v>
      </c>
      <c r="B41" s="6">
        <v>142180</v>
      </c>
    </row>
    <row r="42" spans="1:4" x14ac:dyDescent="0.25">
      <c r="A42" s="466">
        <v>41</v>
      </c>
      <c r="B42" s="6">
        <v>144784</v>
      </c>
    </row>
    <row r="43" spans="1:4" x14ac:dyDescent="0.25">
      <c r="A43" s="466">
        <v>42</v>
      </c>
      <c r="B43" s="6">
        <v>141546</v>
      </c>
    </row>
    <row r="44" spans="1:4" x14ac:dyDescent="0.25">
      <c r="A44" s="466">
        <v>43</v>
      </c>
      <c r="B44" s="6">
        <v>143600</v>
      </c>
    </row>
    <row r="45" spans="1:4" x14ac:dyDescent="0.25">
      <c r="A45" s="466">
        <v>44</v>
      </c>
      <c r="B45" s="6">
        <v>141545</v>
      </c>
    </row>
    <row r="46" spans="1:4" x14ac:dyDescent="0.25">
      <c r="A46" s="466">
        <v>45</v>
      </c>
      <c r="B46" s="6">
        <v>144768</v>
      </c>
    </row>
    <row r="47" spans="1:4" x14ac:dyDescent="0.25">
      <c r="A47" s="466">
        <v>46</v>
      </c>
      <c r="B47" s="6">
        <v>141543</v>
      </c>
    </row>
    <row r="48" spans="1:4" x14ac:dyDescent="0.25">
      <c r="A48" s="466">
        <v>47</v>
      </c>
      <c r="B48" s="6">
        <v>142529</v>
      </c>
    </row>
    <row r="49" spans="1:2" x14ac:dyDescent="0.25">
      <c r="A49" s="466">
        <v>48</v>
      </c>
      <c r="B49" s="6">
        <v>143565</v>
      </c>
    </row>
    <row r="50" spans="1:2" x14ac:dyDescent="0.25">
      <c r="A50" s="466">
        <v>49</v>
      </c>
      <c r="B50" s="6">
        <v>141544</v>
      </c>
    </row>
    <row r="51" spans="1:2" x14ac:dyDescent="0.25">
      <c r="A51" s="466">
        <v>50</v>
      </c>
      <c r="B51" s="6">
        <v>142171</v>
      </c>
    </row>
    <row r="52" spans="1:2" x14ac:dyDescent="0.25">
      <c r="A52" s="466">
        <v>51</v>
      </c>
      <c r="B52" s="6">
        <v>143138</v>
      </c>
    </row>
    <row r="53" spans="1:2" x14ac:dyDescent="0.25">
      <c r="A53" s="466">
        <v>52</v>
      </c>
      <c r="B53" s="6">
        <v>143043</v>
      </c>
    </row>
    <row r="54" spans="1:2" x14ac:dyDescent="0.25">
      <c r="A54" s="466">
        <v>53</v>
      </c>
      <c r="B54" s="6">
        <v>144327</v>
      </c>
    </row>
    <row r="55" spans="1:2" x14ac:dyDescent="0.25">
      <c r="A55" s="466">
        <v>54</v>
      </c>
      <c r="B55" s="6">
        <v>144367</v>
      </c>
    </row>
    <row r="56" spans="1:2" x14ac:dyDescent="0.25">
      <c r="A56" s="466">
        <v>55</v>
      </c>
      <c r="B56" s="6">
        <v>144543</v>
      </c>
    </row>
    <row r="57" spans="1:2" x14ac:dyDescent="0.25">
      <c r="A57" s="466">
        <v>56</v>
      </c>
      <c r="B57" s="6">
        <v>147772</v>
      </c>
    </row>
    <row r="58" spans="1:2" x14ac:dyDescent="0.25">
      <c r="A58" s="466">
        <v>57</v>
      </c>
      <c r="B58" s="6">
        <v>147773</v>
      </c>
    </row>
    <row r="59" spans="1:2" x14ac:dyDescent="0.25">
      <c r="A59" s="466">
        <v>58</v>
      </c>
      <c r="B59" s="6">
        <v>145682</v>
      </c>
    </row>
    <row r="60" spans="1:2" x14ac:dyDescent="0.25">
      <c r="A60" s="466">
        <v>59</v>
      </c>
      <c r="B60" s="6">
        <v>145683</v>
      </c>
    </row>
    <row r="61" spans="1:2" x14ac:dyDescent="0.25">
      <c r="A61" s="466">
        <v>60</v>
      </c>
      <c r="B61" s="8" t="s">
        <v>504</v>
      </c>
    </row>
    <row r="62" spans="1:2" x14ac:dyDescent="0.25">
      <c r="A62" s="466">
        <v>61</v>
      </c>
      <c r="B62" s="8" t="s">
        <v>505</v>
      </c>
    </row>
    <row r="63" spans="1:2" x14ac:dyDescent="0.25">
      <c r="A63" s="466">
        <v>62</v>
      </c>
      <c r="B63" s="6">
        <v>145077</v>
      </c>
    </row>
    <row r="64" spans="1:2" x14ac:dyDescent="0.25">
      <c r="A64" s="466">
        <v>63</v>
      </c>
      <c r="B64" s="6">
        <v>143031</v>
      </c>
    </row>
    <row r="65" spans="1:2" x14ac:dyDescent="0.25">
      <c r="A65" s="466">
        <v>64</v>
      </c>
      <c r="B65" s="6">
        <v>142673</v>
      </c>
    </row>
    <row r="66" spans="1:2" x14ac:dyDescent="0.25">
      <c r="A66" s="466">
        <v>65</v>
      </c>
      <c r="B66" s="6">
        <v>142325</v>
      </c>
    </row>
    <row r="67" spans="1:2" x14ac:dyDescent="0.25">
      <c r="A67" s="466">
        <v>66</v>
      </c>
      <c r="B67" s="6">
        <v>145486</v>
      </c>
    </row>
    <row r="68" spans="1:2" x14ac:dyDescent="0.25">
      <c r="A68" s="466">
        <v>67</v>
      </c>
      <c r="B68" s="6">
        <v>145684</v>
      </c>
    </row>
    <row r="69" spans="1:2" x14ac:dyDescent="0.25">
      <c r="A69" s="466">
        <v>68</v>
      </c>
      <c r="B69" s="6">
        <v>145685</v>
      </c>
    </row>
    <row r="70" spans="1:2" x14ac:dyDescent="0.25">
      <c r="A70" s="466">
        <v>69</v>
      </c>
      <c r="B70" s="8" t="s">
        <v>506</v>
      </c>
    </row>
    <row r="71" spans="1:2" x14ac:dyDescent="0.25">
      <c r="A71" s="466">
        <v>70</v>
      </c>
      <c r="B71" s="8" t="s">
        <v>507</v>
      </c>
    </row>
    <row r="72" spans="1:2" x14ac:dyDescent="0.25">
      <c r="A72" s="466">
        <v>71</v>
      </c>
      <c r="B72" s="8" t="s">
        <v>509</v>
      </c>
    </row>
    <row r="73" spans="1:2" x14ac:dyDescent="0.25">
      <c r="A73" s="466">
        <v>72</v>
      </c>
      <c r="B73" s="8" t="s">
        <v>508</v>
      </c>
    </row>
    <row r="74" spans="1:2" x14ac:dyDescent="0.25">
      <c r="A74" s="466">
        <v>73</v>
      </c>
      <c r="B74" s="6">
        <v>142208</v>
      </c>
    </row>
    <row r="75" spans="1:2" x14ac:dyDescent="0.25">
      <c r="A75" s="466">
        <v>74</v>
      </c>
      <c r="B75" s="6">
        <v>142672</v>
      </c>
    </row>
    <row r="76" spans="1:2" x14ac:dyDescent="0.25">
      <c r="A76" s="466">
        <v>75</v>
      </c>
      <c r="B76" s="6">
        <v>144263</v>
      </c>
    </row>
    <row r="77" spans="1:2" x14ac:dyDescent="0.25">
      <c r="A77" s="466">
        <v>76</v>
      </c>
      <c r="B77" s="6">
        <v>144264</v>
      </c>
    </row>
    <row r="78" spans="1:2" x14ac:dyDescent="0.25">
      <c r="A78" s="466">
        <v>77</v>
      </c>
      <c r="B78" s="6">
        <v>144265</v>
      </c>
    </row>
    <row r="79" spans="1:2" x14ac:dyDescent="0.25">
      <c r="A79" s="466">
        <v>78</v>
      </c>
      <c r="B79" s="6">
        <v>142367</v>
      </c>
    </row>
    <row r="80" spans="1:2" x14ac:dyDescent="0.25">
      <c r="A80" s="466">
        <v>79</v>
      </c>
      <c r="B80" s="6">
        <v>141922</v>
      </c>
    </row>
    <row r="81" spans="1:2" x14ac:dyDescent="0.25">
      <c r="A81" s="466">
        <v>80</v>
      </c>
      <c r="B81" s="6">
        <v>141923</v>
      </c>
    </row>
    <row r="82" spans="1:2" x14ac:dyDescent="0.25">
      <c r="A82" s="466">
        <v>81</v>
      </c>
      <c r="B82" s="6">
        <v>142894</v>
      </c>
    </row>
    <row r="83" spans="1:2" x14ac:dyDescent="0.25">
      <c r="A83" s="466">
        <v>82</v>
      </c>
      <c r="B83" s="6">
        <v>142896</v>
      </c>
    </row>
    <row r="84" spans="1:2" x14ac:dyDescent="0.25">
      <c r="A84" s="466">
        <v>83</v>
      </c>
      <c r="B84" s="6">
        <v>144743</v>
      </c>
    </row>
    <row r="85" spans="1:2" x14ac:dyDescent="0.25">
      <c r="A85" s="466">
        <v>84</v>
      </c>
      <c r="B85" s="8" t="s">
        <v>510</v>
      </c>
    </row>
    <row r="86" spans="1:2" x14ac:dyDescent="0.25">
      <c r="A86" s="466">
        <v>85</v>
      </c>
      <c r="B86" s="8" t="s">
        <v>511</v>
      </c>
    </row>
    <row r="87" spans="1:2" x14ac:dyDescent="0.25">
      <c r="A87" s="466">
        <v>86</v>
      </c>
      <c r="B87" s="6">
        <v>145686</v>
      </c>
    </row>
    <row r="88" spans="1:2" x14ac:dyDescent="0.25">
      <c r="A88" s="466">
        <v>87</v>
      </c>
      <c r="B88" s="6">
        <v>145687</v>
      </c>
    </row>
    <row r="89" spans="1:2" x14ac:dyDescent="0.25">
      <c r="A89" s="466">
        <v>88</v>
      </c>
      <c r="B89" s="6">
        <v>143596</v>
      </c>
    </row>
    <row r="90" spans="1:2" x14ac:dyDescent="0.25">
      <c r="A90" s="466">
        <v>89</v>
      </c>
      <c r="B90" s="6">
        <v>141846</v>
      </c>
    </row>
    <row r="91" spans="1:2" x14ac:dyDescent="0.25">
      <c r="A91" s="466">
        <v>90</v>
      </c>
      <c r="B91" s="6">
        <v>142244</v>
      </c>
    </row>
    <row r="92" spans="1:2" x14ac:dyDescent="0.25">
      <c r="A92" s="466">
        <v>91</v>
      </c>
      <c r="B92" s="6">
        <v>145076</v>
      </c>
    </row>
    <row r="93" spans="1:2" x14ac:dyDescent="0.25">
      <c r="A93" s="466">
        <v>92</v>
      </c>
      <c r="B93" s="6">
        <v>145688</v>
      </c>
    </row>
    <row r="94" spans="1:2" x14ac:dyDescent="0.25">
      <c r="A94" s="466">
        <v>93</v>
      </c>
      <c r="B94" s="6">
        <v>144729</v>
      </c>
    </row>
    <row r="95" spans="1:2" x14ac:dyDescent="0.25">
      <c r="A95" s="466">
        <v>94</v>
      </c>
      <c r="B95" s="8" t="s">
        <v>512</v>
      </c>
    </row>
    <row r="96" spans="1:2" x14ac:dyDescent="0.25">
      <c r="A96" s="466">
        <v>95</v>
      </c>
      <c r="B96" s="8" t="s">
        <v>513</v>
      </c>
    </row>
    <row r="97" spans="1:2" x14ac:dyDescent="0.25">
      <c r="A97" s="466">
        <v>96</v>
      </c>
      <c r="B97" s="6">
        <v>145689</v>
      </c>
    </row>
    <row r="98" spans="1:2" x14ac:dyDescent="0.25">
      <c r="A98" s="466">
        <v>97</v>
      </c>
      <c r="B98" s="6">
        <v>143555</v>
      </c>
    </row>
    <row r="99" spans="1:2" x14ac:dyDescent="0.25">
      <c r="A99" s="466">
        <v>98</v>
      </c>
      <c r="B99" s="6">
        <v>143077</v>
      </c>
    </row>
    <row r="100" spans="1:2" x14ac:dyDescent="0.25">
      <c r="A100" s="466">
        <v>99</v>
      </c>
      <c r="B100" s="6">
        <v>145078</v>
      </c>
    </row>
    <row r="101" spans="1:2" x14ac:dyDescent="0.25">
      <c r="A101" s="466">
        <v>100</v>
      </c>
      <c r="B101" s="6">
        <v>144570</v>
      </c>
    </row>
    <row r="102" spans="1:2" x14ac:dyDescent="0.25">
      <c r="A102" s="466">
        <v>101</v>
      </c>
      <c r="B102" s="6">
        <v>142706</v>
      </c>
    </row>
    <row r="103" spans="1:2" x14ac:dyDescent="0.25">
      <c r="A103" s="466">
        <v>102</v>
      </c>
      <c r="B103" s="6">
        <v>144276</v>
      </c>
    </row>
    <row r="104" spans="1:2" x14ac:dyDescent="0.25">
      <c r="A104" s="466">
        <v>103</v>
      </c>
      <c r="B104" s="6">
        <v>141129</v>
      </c>
    </row>
    <row r="105" spans="1:2" x14ac:dyDescent="0.25">
      <c r="A105" s="466">
        <v>104</v>
      </c>
      <c r="B105" s="6">
        <v>143649</v>
      </c>
    </row>
    <row r="106" spans="1:2" x14ac:dyDescent="0.25">
      <c r="A106" s="466">
        <v>105</v>
      </c>
      <c r="B106" s="6">
        <v>141707</v>
      </c>
    </row>
    <row r="107" spans="1:2" x14ac:dyDescent="0.25">
      <c r="A107" s="466">
        <v>106</v>
      </c>
      <c r="B107" s="6">
        <v>141454</v>
      </c>
    </row>
    <row r="108" spans="1:2" x14ac:dyDescent="0.25">
      <c r="A108" s="466">
        <v>107</v>
      </c>
      <c r="B108" s="6">
        <v>147775</v>
      </c>
    </row>
    <row r="109" spans="1:2" x14ac:dyDescent="0.25">
      <c r="A109" s="466">
        <v>108</v>
      </c>
      <c r="B109" s="6">
        <v>147776</v>
      </c>
    </row>
    <row r="110" spans="1:2" x14ac:dyDescent="0.25">
      <c r="A110" s="466">
        <v>109</v>
      </c>
      <c r="B110" s="6">
        <v>145699</v>
      </c>
    </row>
    <row r="111" spans="1:2" x14ac:dyDescent="0.25">
      <c r="A111" s="466">
        <v>110</v>
      </c>
      <c r="B111" s="6">
        <v>142315</v>
      </c>
    </row>
    <row r="112" spans="1:2" x14ac:dyDescent="0.25">
      <c r="A112" s="466">
        <v>111</v>
      </c>
      <c r="B112" s="6">
        <v>143320</v>
      </c>
    </row>
    <row r="113" spans="1:2" x14ac:dyDescent="0.25">
      <c r="A113" s="466">
        <v>112</v>
      </c>
      <c r="B113" s="6">
        <v>142607</v>
      </c>
    </row>
    <row r="114" spans="1:2" x14ac:dyDescent="0.25">
      <c r="A114" s="466">
        <v>113</v>
      </c>
      <c r="B114" s="6">
        <v>143321</v>
      </c>
    </row>
    <row r="115" spans="1:2" x14ac:dyDescent="0.25">
      <c r="A115" s="466">
        <v>114</v>
      </c>
      <c r="B115" s="6">
        <v>145690</v>
      </c>
    </row>
    <row r="116" spans="1:2" x14ac:dyDescent="0.25">
      <c r="A116" s="466">
        <v>115</v>
      </c>
      <c r="B116" s="6">
        <v>145691</v>
      </c>
    </row>
    <row r="117" spans="1:2" x14ac:dyDescent="0.25">
      <c r="A117" s="466">
        <v>116</v>
      </c>
      <c r="B117" s="6">
        <v>147767</v>
      </c>
    </row>
    <row r="118" spans="1:2" x14ac:dyDescent="0.25">
      <c r="A118" s="466">
        <v>117</v>
      </c>
      <c r="B118" s="6">
        <v>147769</v>
      </c>
    </row>
    <row r="119" spans="1:2" x14ac:dyDescent="0.25">
      <c r="A119" s="466">
        <v>118</v>
      </c>
      <c r="B119" s="6">
        <v>141199</v>
      </c>
    </row>
    <row r="120" spans="1:2" x14ac:dyDescent="0.25">
      <c r="A120" s="466">
        <v>119</v>
      </c>
      <c r="B120" s="6">
        <v>141198</v>
      </c>
    </row>
    <row r="121" spans="1:2" x14ac:dyDescent="0.25">
      <c r="A121" s="466">
        <v>120</v>
      </c>
      <c r="B121" s="6">
        <v>141197</v>
      </c>
    </row>
    <row r="122" spans="1:2" x14ac:dyDescent="0.25">
      <c r="A122" s="466">
        <v>121</v>
      </c>
      <c r="B122" s="6">
        <v>141215</v>
      </c>
    </row>
    <row r="123" spans="1:2" x14ac:dyDescent="0.25">
      <c r="A123" s="466">
        <v>122</v>
      </c>
      <c r="B123" s="6">
        <v>143530</v>
      </c>
    </row>
    <row r="124" spans="1:2" x14ac:dyDescent="0.25">
      <c r="A124" s="466">
        <v>123</v>
      </c>
      <c r="B124" s="6">
        <v>145694</v>
      </c>
    </row>
    <row r="125" spans="1:2" x14ac:dyDescent="0.25">
      <c r="A125" s="466">
        <v>124</v>
      </c>
      <c r="B125" s="6">
        <v>144339</v>
      </c>
    </row>
    <row r="126" spans="1:2" x14ac:dyDescent="0.25">
      <c r="A126" s="466">
        <v>125</v>
      </c>
      <c r="B126" s="6">
        <v>144340</v>
      </c>
    </row>
    <row r="127" spans="1:2" x14ac:dyDescent="0.25">
      <c r="A127" s="466">
        <v>126</v>
      </c>
      <c r="B127" s="6">
        <v>143775</v>
      </c>
    </row>
    <row r="128" spans="1:2" x14ac:dyDescent="0.25">
      <c r="A128" s="466">
        <v>127</v>
      </c>
      <c r="B128" s="6">
        <v>143774</v>
      </c>
    </row>
    <row r="129" spans="1:2" x14ac:dyDescent="0.25">
      <c r="A129" s="466">
        <v>128</v>
      </c>
      <c r="B129" s="6">
        <v>143771</v>
      </c>
    </row>
    <row r="130" spans="1:2" x14ac:dyDescent="0.25">
      <c r="A130" s="466">
        <v>129</v>
      </c>
      <c r="B130" s="6">
        <v>143772</v>
      </c>
    </row>
    <row r="131" spans="1:2" x14ac:dyDescent="0.25">
      <c r="A131" s="466">
        <v>130</v>
      </c>
      <c r="B131" s="6">
        <v>141297</v>
      </c>
    </row>
    <row r="132" spans="1:2" x14ac:dyDescent="0.25">
      <c r="A132" s="466">
        <v>131</v>
      </c>
      <c r="B132" s="6">
        <v>144280</v>
      </c>
    </row>
    <row r="133" spans="1:2" x14ac:dyDescent="0.25">
      <c r="A133" s="466">
        <v>132</v>
      </c>
      <c r="B133" s="6">
        <v>145575</v>
      </c>
    </row>
    <row r="134" spans="1:2" x14ac:dyDescent="0.25">
      <c r="A134" s="466">
        <v>133</v>
      </c>
      <c r="B134" s="6">
        <v>144745</v>
      </c>
    </row>
    <row r="135" spans="1:2" x14ac:dyDescent="0.25">
      <c r="A135" s="466">
        <v>134</v>
      </c>
      <c r="B135" s="8" t="s">
        <v>514</v>
      </c>
    </row>
    <row r="136" spans="1:2" x14ac:dyDescent="0.25">
      <c r="A136" s="466">
        <v>135</v>
      </c>
      <c r="B136" s="8" t="s">
        <v>515</v>
      </c>
    </row>
    <row r="137" spans="1:2" x14ac:dyDescent="0.25">
      <c r="A137" s="466">
        <v>136</v>
      </c>
      <c r="B137" s="6">
        <v>145693</v>
      </c>
    </row>
    <row r="138" spans="1:2" x14ac:dyDescent="0.25">
      <c r="A138" s="466">
        <v>137</v>
      </c>
      <c r="B138" s="6">
        <v>145692</v>
      </c>
    </row>
    <row r="139" spans="1:2" x14ac:dyDescent="0.25">
      <c r="A139" s="466">
        <v>138</v>
      </c>
      <c r="B139" s="6">
        <v>143609</v>
      </c>
    </row>
    <row r="140" spans="1:2" x14ac:dyDescent="0.25">
      <c r="A140" s="466">
        <v>139</v>
      </c>
      <c r="B140" s="6">
        <v>141105</v>
      </c>
    </row>
    <row r="141" spans="1:2" x14ac:dyDescent="0.25">
      <c r="A141" s="466">
        <v>140</v>
      </c>
      <c r="B141" s="6">
        <v>143730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4" tint="-0.249977111117893"/>
  </sheetPr>
  <dimension ref="A1:P30"/>
  <sheetViews>
    <sheetView workbookViewId="0">
      <selection activeCell="Q1" sqref="Q1:XFD1048576"/>
    </sheetView>
  </sheetViews>
  <sheetFormatPr baseColWidth="10" defaultColWidth="0" defaultRowHeight="15" zeroHeight="1" x14ac:dyDescent="0.25"/>
  <cols>
    <col min="1" max="16" width="10.85546875" customWidth="1"/>
    <col min="17" max="16384" width="10.8554687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</sheetData>
  <sheetProtection algorithmName="SHA-512" hashValue="n65ZU4ugXC3C7BuVrXNn4D9fmyh2FNi1bGl6qV8czN44Jnrf0T4O6kSFNSdJWOECVrG7ICD3+BIh3ST72bRtJA==" saltValue="HMZ8EET8ODYMF5Y2hpAhMg==" spinCount="100000"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D274"/>
  <sheetViews>
    <sheetView workbookViewId="0">
      <selection activeCell="C9" sqref="C9"/>
    </sheetView>
  </sheetViews>
  <sheetFormatPr baseColWidth="10" defaultColWidth="8.7109375" defaultRowHeight="12.75" x14ac:dyDescent="0.25"/>
  <cols>
    <col min="1" max="1" width="11.7109375" style="2" bestFit="1" customWidth="1"/>
    <col min="2" max="2" width="47.28515625" style="2" bestFit="1" customWidth="1"/>
    <col min="3" max="3" width="10.85546875" style="2" bestFit="1" customWidth="1"/>
    <col min="4" max="4" width="13.42578125" style="2" bestFit="1" customWidth="1"/>
    <col min="5" max="16384" width="8.7109375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604</v>
      </c>
      <c r="B2" s="2" t="s">
        <v>20</v>
      </c>
      <c r="C2" s="326">
        <v>300</v>
      </c>
      <c r="D2" s="2" t="s">
        <v>21</v>
      </c>
    </row>
    <row r="3" spans="1:4" x14ac:dyDescent="0.25">
      <c r="A3" s="2" t="s">
        <v>605</v>
      </c>
      <c r="B3" s="2" t="s">
        <v>20</v>
      </c>
      <c r="C3" s="326">
        <v>230</v>
      </c>
      <c r="D3" s="2" t="s">
        <v>21</v>
      </c>
    </row>
    <row r="4" spans="1:4" x14ac:dyDescent="0.25">
      <c r="A4" s="2">
        <v>130349</v>
      </c>
      <c r="B4" s="2" t="s">
        <v>31</v>
      </c>
      <c r="C4" s="326">
        <v>100</v>
      </c>
      <c r="D4" s="2" t="s">
        <v>21</v>
      </c>
    </row>
    <row r="5" spans="1:4" x14ac:dyDescent="0.25">
      <c r="A5" s="2">
        <v>130358</v>
      </c>
      <c r="B5" s="2" t="s">
        <v>97</v>
      </c>
      <c r="C5" s="326">
        <v>200</v>
      </c>
      <c r="D5" s="2" t="s">
        <v>10</v>
      </c>
    </row>
    <row r="6" spans="1:4" x14ac:dyDescent="0.25">
      <c r="A6" s="2">
        <v>130367</v>
      </c>
      <c r="B6" s="2" t="s">
        <v>39</v>
      </c>
      <c r="C6" s="326">
        <v>100</v>
      </c>
      <c r="D6" s="2" t="s">
        <v>21</v>
      </c>
    </row>
    <row r="7" spans="1:4" x14ac:dyDescent="0.25">
      <c r="A7" s="2" t="s">
        <v>606</v>
      </c>
      <c r="B7" s="2" t="s">
        <v>45</v>
      </c>
      <c r="C7" s="326">
        <v>166.67</v>
      </c>
      <c r="D7" s="2" t="s">
        <v>21</v>
      </c>
    </row>
    <row r="8" spans="1:4" x14ac:dyDescent="0.25">
      <c r="A8" s="2" t="s">
        <v>607</v>
      </c>
      <c r="B8" s="2" t="s">
        <v>45</v>
      </c>
      <c r="C8" s="326">
        <v>200</v>
      </c>
      <c r="D8" s="2" t="s">
        <v>21</v>
      </c>
    </row>
    <row r="9" spans="1:4" x14ac:dyDescent="0.25">
      <c r="A9" s="2" t="s">
        <v>608</v>
      </c>
      <c r="B9" s="2" t="s">
        <v>60</v>
      </c>
      <c r="C9" s="326">
        <v>300</v>
      </c>
      <c r="D9" s="2" t="s">
        <v>21</v>
      </c>
    </row>
    <row r="10" spans="1:4" x14ac:dyDescent="0.25">
      <c r="A10" s="2" t="s">
        <v>609</v>
      </c>
      <c r="B10" s="2" t="s">
        <v>60</v>
      </c>
      <c r="C10" s="326">
        <v>230</v>
      </c>
      <c r="D10" s="2" t="s">
        <v>21</v>
      </c>
    </row>
    <row r="11" spans="1:4" x14ac:dyDescent="0.25">
      <c r="A11" s="2">
        <v>130429</v>
      </c>
      <c r="B11" s="2" t="s">
        <v>75</v>
      </c>
      <c r="C11" s="326">
        <v>129</v>
      </c>
      <c r="D11" s="2" t="s">
        <v>10</v>
      </c>
    </row>
    <row r="12" spans="1:4" x14ac:dyDescent="0.25">
      <c r="A12" s="2">
        <v>130457</v>
      </c>
      <c r="B12" s="2" t="s">
        <v>87</v>
      </c>
      <c r="C12" s="326">
        <v>227.28</v>
      </c>
      <c r="D12" s="2" t="s">
        <v>21</v>
      </c>
    </row>
    <row r="13" spans="1:4" x14ac:dyDescent="0.25">
      <c r="A13" s="2">
        <v>130458</v>
      </c>
      <c r="B13" s="2" t="s">
        <v>81</v>
      </c>
      <c r="C13" s="326">
        <v>240</v>
      </c>
      <c r="D13" s="2" t="s">
        <v>21</v>
      </c>
    </row>
    <row r="14" spans="1:4" x14ac:dyDescent="0.25">
      <c r="A14" s="2">
        <v>130467</v>
      </c>
      <c r="B14" s="2" t="s">
        <v>91</v>
      </c>
      <c r="C14" s="326">
        <v>30</v>
      </c>
      <c r="D14" s="2" t="s">
        <v>21</v>
      </c>
    </row>
    <row r="15" spans="1:4" x14ac:dyDescent="0.25">
      <c r="A15" s="2">
        <v>130492</v>
      </c>
      <c r="B15" s="2" t="s">
        <v>65</v>
      </c>
      <c r="C15" s="326">
        <v>75</v>
      </c>
      <c r="D15" s="2" t="s">
        <v>21</v>
      </c>
    </row>
    <row r="16" spans="1:4" x14ac:dyDescent="0.25">
      <c r="A16" s="2">
        <v>130546</v>
      </c>
      <c r="B16" s="2" t="s">
        <v>148</v>
      </c>
      <c r="C16" s="326">
        <v>200000</v>
      </c>
      <c r="D16" s="2" t="s">
        <v>149</v>
      </c>
    </row>
    <row r="17" spans="1:4" x14ac:dyDescent="0.25">
      <c r="A17" s="2">
        <v>130549</v>
      </c>
      <c r="B17" s="2" t="s">
        <v>128</v>
      </c>
      <c r="C17" s="326">
        <v>367.5</v>
      </c>
      <c r="D17" s="2" t="s">
        <v>10</v>
      </c>
    </row>
    <row r="18" spans="1:4" x14ac:dyDescent="0.25">
      <c r="A18" s="2">
        <v>130550</v>
      </c>
      <c r="B18" s="2" t="s">
        <v>154</v>
      </c>
      <c r="C18" s="326">
        <v>620000</v>
      </c>
      <c r="D18" s="2" t="s">
        <v>149</v>
      </c>
    </row>
    <row r="19" spans="1:4" x14ac:dyDescent="0.25">
      <c r="A19" s="2">
        <v>130563</v>
      </c>
      <c r="B19" s="2" t="s">
        <v>332</v>
      </c>
      <c r="C19" s="326">
        <v>320</v>
      </c>
      <c r="D19" s="2" t="s">
        <v>10</v>
      </c>
    </row>
    <row r="20" spans="1:4" x14ac:dyDescent="0.25">
      <c r="A20" s="454">
        <v>131125</v>
      </c>
      <c r="B20" s="2" t="s">
        <v>100</v>
      </c>
      <c r="C20" s="326">
        <v>367.5</v>
      </c>
      <c r="D20" s="2" t="s">
        <v>10</v>
      </c>
    </row>
    <row r="21" spans="1:4" x14ac:dyDescent="0.25">
      <c r="A21" s="454">
        <v>131125</v>
      </c>
      <c r="B21" s="2" t="s">
        <v>100</v>
      </c>
      <c r="C21" s="326">
        <v>84</v>
      </c>
      <c r="D21" s="2" t="s">
        <v>10</v>
      </c>
    </row>
    <row r="22" spans="1:4" x14ac:dyDescent="0.25">
      <c r="A22" s="2">
        <v>131354</v>
      </c>
      <c r="B22" s="2" t="s">
        <v>137</v>
      </c>
      <c r="C22" s="326">
        <v>100</v>
      </c>
      <c r="D22" s="2" t="s">
        <v>10</v>
      </c>
    </row>
    <row r="23" spans="1:4" x14ac:dyDescent="0.25">
      <c r="A23" s="2">
        <v>131387</v>
      </c>
      <c r="B23" s="2" t="s">
        <v>113</v>
      </c>
      <c r="C23" s="326">
        <v>275</v>
      </c>
      <c r="D23" s="2" t="s">
        <v>10</v>
      </c>
    </row>
    <row r="24" spans="1:4" x14ac:dyDescent="0.25">
      <c r="A24" s="2">
        <v>131637</v>
      </c>
      <c r="B24" s="2" t="s">
        <v>141</v>
      </c>
      <c r="C24" s="326">
        <v>107</v>
      </c>
      <c r="D24" s="2" t="s">
        <v>10</v>
      </c>
    </row>
    <row r="25" spans="1:4" x14ac:dyDescent="0.25">
      <c r="A25" s="2">
        <v>700244</v>
      </c>
      <c r="B25" s="2" t="s">
        <v>469</v>
      </c>
      <c r="C25" s="326">
        <v>16.875</v>
      </c>
      <c r="D25" s="2" t="s">
        <v>10</v>
      </c>
    </row>
    <row r="26" spans="1:4" x14ac:dyDescent="0.25">
      <c r="A26" s="2">
        <v>700367</v>
      </c>
      <c r="B26" s="2" t="s">
        <v>461</v>
      </c>
      <c r="C26" s="326">
        <v>100</v>
      </c>
      <c r="D26" s="2" t="s">
        <v>21</v>
      </c>
    </row>
    <row r="27" spans="1:4" x14ac:dyDescent="0.25">
      <c r="A27" s="2">
        <v>700923</v>
      </c>
      <c r="B27" s="2" t="s">
        <v>137</v>
      </c>
      <c r="C27" s="326">
        <v>100</v>
      </c>
      <c r="D27" s="2" t="s">
        <v>10</v>
      </c>
    </row>
    <row r="28" spans="1:4" x14ac:dyDescent="0.25">
      <c r="A28" s="2">
        <v>130453</v>
      </c>
      <c r="B28" s="2" t="s">
        <v>338</v>
      </c>
      <c r="C28" s="4">
        <v>50</v>
      </c>
      <c r="D28" s="2" t="s">
        <v>21</v>
      </c>
    </row>
    <row r="29" spans="1:4" x14ac:dyDescent="0.25">
      <c r="A29" s="2">
        <v>130547</v>
      </c>
      <c r="B29" s="2" t="s">
        <v>612</v>
      </c>
      <c r="C29" s="326">
        <v>250</v>
      </c>
      <c r="D29" s="2" t="s">
        <v>10</v>
      </c>
    </row>
    <row r="30" spans="1:4" x14ac:dyDescent="0.25">
      <c r="C30" s="4"/>
    </row>
    <row r="31" spans="1:4" x14ac:dyDescent="0.25">
      <c r="C31" s="4"/>
    </row>
    <row r="32" spans="1:4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  <row r="43" spans="3:3" x14ac:dyDescent="0.25">
      <c r="C43" s="4"/>
    </row>
    <row r="44" spans="3:3" x14ac:dyDescent="0.25">
      <c r="C44" s="4"/>
    </row>
    <row r="45" spans="3:3" x14ac:dyDescent="0.25">
      <c r="C45" s="4"/>
    </row>
    <row r="46" spans="3:3" x14ac:dyDescent="0.25">
      <c r="C46" s="4"/>
    </row>
    <row r="47" spans="3:3" x14ac:dyDescent="0.25">
      <c r="C47" s="4"/>
    </row>
    <row r="48" spans="3:3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</sheetData>
  <sheetProtection selectLockedCells="1" selectUnlockedCells="1"/>
  <autoFilter ref="A1:D27" xr:uid="{00000000-0009-0000-0000-000005000000}">
    <sortState xmlns:xlrd2="http://schemas.microsoft.com/office/spreadsheetml/2017/richdata2" ref="A2:D274">
      <sortCondition ref="B1"/>
    </sortState>
  </autoFilter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M41"/>
  <sheetViews>
    <sheetView zoomScale="80" zoomScaleNormal="80" workbookViewId="0">
      <selection activeCell="A13" sqref="A13"/>
    </sheetView>
  </sheetViews>
  <sheetFormatPr baseColWidth="10" defaultRowHeight="15" x14ac:dyDescent="0.25"/>
  <cols>
    <col min="1" max="1" width="8" bestFit="1" customWidth="1"/>
    <col min="2" max="2" width="41.85546875" bestFit="1" customWidth="1"/>
    <col min="3" max="3" width="9.85546875" bestFit="1" customWidth="1"/>
    <col min="5" max="5" width="8.42578125" bestFit="1" customWidth="1"/>
    <col min="6" max="6" width="43.42578125" bestFit="1" customWidth="1"/>
    <col min="7" max="7" width="6.85546875" bestFit="1" customWidth="1"/>
    <col min="8" max="8" width="3.140625" bestFit="1" customWidth="1"/>
    <col min="9" max="9" width="7.140625" bestFit="1" customWidth="1"/>
    <col min="10" max="10" width="7.7109375" bestFit="1" customWidth="1"/>
    <col min="11" max="11" width="4.140625" bestFit="1" customWidth="1"/>
  </cols>
  <sheetData>
    <row r="1" spans="1:11" x14ac:dyDescent="0.25">
      <c r="A1" s="186" t="s">
        <v>608</v>
      </c>
      <c r="B1" s="484" t="s">
        <v>60</v>
      </c>
      <c r="C1" s="387">
        <v>300</v>
      </c>
      <c r="D1" s="485" t="s">
        <v>21</v>
      </c>
    </row>
    <row r="2" spans="1:11" x14ac:dyDescent="0.25">
      <c r="A2" s="186" t="s">
        <v>609</v>
      </c>
      <c r="B2" s="484"/>
      <c r="C2" s="387">
        <v>230</v>
      </c>
      <c r="D2" s="485"/>
    </row>
    <row r="3" spans="1:11" x14ac:dyDescent="0.25">
      <c r="A3" s="186">
        <v>144729</v>
      </c>
      <c r="B3" s="186" t="s">
        <v>298</v>
      </c>
      <c r="C3" s="474">
        <v>19481</v>
      </c>
      <c r="D3" s="473" t="s">
        <v>608</v>
      </c>
      <c r="E3" s="278" t="s">
        <v>531</v>
      </c>
      <c r="F3" s="186" t="s">
        <v>60</v>
      </c>
      <c r="G3" s="186">
        <v>15.398999999999999</v>
      </c>
      <c r="H3" s="186" t="s">
        <v>21</v>
      </c>
      <c r="I3" s="474">
        <v>99.99</v>
      </c>
    </row>
    <row r="4" spans="1:11" x14ac:dyDescent="0.25">
      <c r="A4" s="186">
        <v>144729</v>
      </c>
      <c r="B4" s="186" t="s">
        <v>298</v>
      </c>
      <c r="C4" s="474">
        <v>19481</v>
      </c>
      <c r="D4" s="186">
        <v>180227</v>
      </c>
      <c r="E4" s="186" t="s">
        <v>526</v>
      </c>
      <c r="F4" s="186" t="s">
        <v>556</v>
      </c>
      <c r="G4" s="186">
        <v>15.398999999999999</v>
      </c>
      <c r="H4" s="186" t="s">
        <v>8</v>
      </c>
      <c r="I4" s="474">
        <v>19481</v>
      </c>
      <c r="K4" s="483"/>
    </row>
    <row r="5" spans="1:11" x14ac:dyDescent="0.25">
      <c r="A5" s="186">
        <v>144729</v>
      </c>
      <c r="B5" s="186" t="s">
        <v>298</v>
      </c>
      <c r="C5" s="474">
        <v>19481</v>
      </c>
      <c r="D5" s="186">
        <v>200856</v>
      </c>
      <c r="E5" s="186" t="s">
        <v>518</v>
      </c>
      <c r="F5" s="186" t="s">
        <v>58</v>
      </c>
      <c r="G5" s="186"/>
      <c r="H5" s="186" t="s">
        <v>8</v>
      </c>
      <c r="I5" s="474">
        <v>66</v>
      </c>
      <c r="J5">
        <v>45</v>
      </c>
      <c r="K5">
        <v>330</v>
      </c>
    </row>
    <row r="6" spans="1:11" x14ac:dyDescent="0.25">
      <c r="A6" s="186">
        <v>144729</v>
      </c>
      <c r="B6" s="186" t="s">
        <v>298</v>
      </c>
      <c r="C6" s="474">
        <v>19481</v>
      </c>
      <c r="D6" s="186">
        <v>201456</v>
      </c>
      <c r="E6" s="186" t="s">
        <v>519</v>
      </c>
      <c r="F6" s="186" t="s">
        <v>22</v>
      </c>
      <c r="G6" s="186"/>
      <c r="H6" s="186" t="s">
        <v>8</v>
      </c>
      <c r="I6" s="474">
        <v>6493</v>
      </c>
      <c r="J6">
        <f>INT(I4/K5)</f>
        <v>59</v>
      </c>
    </row>
    <row r="7" spans="1:11" x14ac:dyDescent="0.25">
      <c r="A7" s="186">
        <v>144729</v>
      </c>
      <c r="B7" s="186" t="s">
        <v>298</v>
      </c>
      <c r="C7" s="474">
        <v>19481</v>
      </c>
      <c r="D7" s="186">
        <v>203264</v>
      </c>
      <c r="E7" s="186" t="s">
        <v>520</v>
      </c>
      <c r="F7" s="186" t="s">
        <v>24</v>
      </c>
      <c r="G7" s="186"/>
      <c r="H7" s="186" t="s">
        <v>8</v>
      </c>
      <c r="I7" s="474">
        <v>6525</v>
      </c>
    </row>
    <row r="8" spans="1:11" x14ac:dyDescent="0.25">
      <c r="A8" s="186">
        <v>144729</v>
      </c>
      <c r="B8" s="186" t="s">
        <v>298</v>
      </c>
      <c r="C8" s="474">
        <v>19481</v>
      </c>
      <c r="D8" s="186">
        <v>203265</v>
      </c>
      <c r="E8" s="186" t="s">
        <v>525</v>
      </c>
      <c r="F8" s="186" t="s">
        <v>23</v>
      </c>
      <c r="G8" s="186"/>
      <c r="H8" s="186" t="s">
        <v>8</v>
      </c>
      <c r="I8" s="474">
        <v>6525</v>
      </c>
    </row>
    <row r="9" spans="1:11" x14ac:dyDescent="0.25">
      <c r="A9" s="186">
        <v>144729</v>
      </c>
      <c r="B9" s="186" t="s">
        <v>298</v>
      </c>
      <c r="C9" s="474">
        <v>19481</v>
      </c>
      <c r="D9" s="186">
        <v>209757</v>
      </c>
      <c r="E9" s="186" t="s">
        <v>521</v>
      </c>
      <c r="F9" s="186" t="s">
        <v>300</v>
      </c>
      <c r="G9" s="186"/>
      <c r="H9" s="186" t="s">
        <v>8</v>
      </c>
      <c r="I9" s="474">
        <v>6622</v>
      </c>
    </row>
    <row r="10" spans="1:11" x14ac:dyDescent="0.25">
      <c r="A10" s="186">
        <v>144729</v>
      </c>
      <c r="B10" s="186" t="s">
        <v>298</v>
      </c>
      <c r="C10" s="474">
        <v>19481</v>
      </c>
      <c r="D10" s="186">
        <v>209758</v>
      </c>
      <c r="E10" s="186" t="s">
        <v>522</v>
      </c>
      <c r="F10" s="186" t="s">
        <v>299</v>
      </c>
      <c r="G10" s="186"/>
      <c r="H10" s="186" t="s">
        <v>8</v>
      </c>
      <c r="I10" s="474">
        <v>6687</v>
      </c>
    </row>
    <row r="11" spans="1:11" x14ac:dyDescent="0.25">
      <c r="A11" s="186">
        <v>144729</v>
      </c>
      <c r="B11" s="186" t="s">
        <v>298</v>
      </c>
      <c r="C11" s="474">
        <v>19481</v>
      </c>
      <c r="D11" s="186">
        <v>209759</v>
      </c>
      <c r="E11" s="186" t="s">
        <v>528</v>
      </c>
      <c r="F11" s="186" t="s">
        <v>301</v>
      </c>
      <c r="G11" s="186"/>
      <c r="H11" s="186" t="s">
        <v>8</v>
      </c>
      <c r="I11" s="474">
        <v>6687</v>
      </c>
    </row>
    <row r="13" spans="1:11" x14ac:dyDescent="0.25">
      <c r="A13" s="186">
        <v>144729</v>
      </c>
      <c r="B13" s="186" t="s">
        <v>298</v>
      </c>
      <c r="C13" s="387">
        <f>($C$1/$G$13)*1000</f>
        <v>19481.784531463083</v>
      </c>
      <c r="D13" s="473" t="s">
        <v>608</v>
      </c>
      <c r="E13" s="186" t="s">
        <v>531</v>
      </c>
      <c r="F13" s="186" t="s">
        <v>60</v>
      </c>
      <c r="G13" s="186">
        <v>15.398999999999999</v>
      </c>
      <c r="H13" s="186" t="s">
        <v>21</v>
      </c>
      <c r="I13" s="387">
        <f>C1</f>
        <v>300</v>
      </c>
    </row>
    <row r="14" spans="1:11" x14ac:dyDescent="0.25">
      <c r="A14" s="186">
        <v>144729</v>
      </c>
      <c r="B14" s="186" t="s">
        <v>298</v>
      </c>
      <c r="C14" s="387">
        <f t="shared" ref="C14:C21" si="0">($C$1/$G$13)*1000</f>
        <v>19481.784531463083</v>
      </c>
      <c r="D14" s="186">
        <v>180227</v>
      </c>
      <c r="E14" s="186" t="s">
        <v>526</v>
      </c>
      <c r="F14" s="186" t="s">
        <v>556</v>
      </c>
      <c r="G14" s="186">
        <v>15.398999999999999</v>
      </c>
      <c r="H14" s="186" t="s">
        <v>8</v>
      </c>
      <c r="I14" s="387">
        <f>C13</f>
        <v>19481.784531463083</v>
      </c>
      <c r="J14" s="481">
        <f>I14*0.03</f>
        <v>584.45353594389246</v>
      </c>
    </row>
    <row r="15" spans="1:11" x14ac:dyDescent="0.25">
      <c r="A15" s="186">
        <v>144729</v>
      </c>
      <c r="B15" s="186" t="s">
        <v>298</v>
      </c>
      <c r="C15" s="387">
        <f t="shared" si="0"/>
        <v>19481.784531463083</v>
      </c>
      <c r="D15" s="186">
        <v>200856</v>
      </c>
      <c r="E15" s="186" t="s">
        <v>518</v>
      </c>
      <c r="F15" s="186" t="s">
        <v>58</v>
      </c>
      <c r="G15" s="186"/>
      <c r="H15" s="186" t="s">
        <v>8</v>
      </c>
      <c r="I15" s="387">
        <f>J15+K15</f>
        <v>60.806782022445383</v>
      </c>
      <c r="J15" s="481">
        <f>I14/330</f>
        <v>59.035710701403282</v>
      </c>
      <c r="K15" s="481">
        <f>J15*0.03</f>
        <v>1.7710713210420983</v>
      </c>
    </row>
    <row r="16" spans="1:11" x14ac:dyDescent="0.25">
      <c r="A16" s="186">
        <v>144729</v>
      </c>
      <c r="B16" s="186" t="s">
        <v>298</v>
      </c>
      <c r="C16" s="387">
        <f t="shared" si="0"/>
        <v>19481.784531463083</v>
      </c>
      <c r="D16" s="186">
        <v>201456</v>
      </c>
      <c r="E16" s="186" t="s">
        <v>519</v>
      </c>
      <c r="F16" s="186" t="s">
        <v>22</v>
      </c>
      <c r="G16" s="186"/>
      <c r="H16" s="186" t="s">
        <v>8</v>
      </c>
      <c r="I16" s="387">
        <f>$I$14+$J$14</f>
        <v>20066.238067406975</v>
      </c>
    </row>
    <row r="17" spans="1:11" x14ac:dyDescent="0.25">
      <c r="A17" s="186">
        <v>144729</v>
      </c>
      <c r="B17" s="186" t="s">
        <v>298</v>
      </c>
      <c r="C17" s="387">
        <f t="shared" si="0"/>
        <v>19481.784531463083</v>
      </c>
      <c r="D17" s="186">
        <v>203264</v>
      </c>
      <c r="E17" s="186" t="s">
        <v>520</v>
      </c>
      <c r="F17" s="186" t="s">
        <v>24</v>
      </c>
      <c r="G17" s="186"/>
      <c r="H17" s="186" t="s">
        <v>8</v>
      </c>
      <c r="I17" s="387">
        <f t="shared" ref="I17:I21" si="1">$I$14+$J$14</f>
        <v>20066.238067406975</v>
      </c>
    </row>
    <row r="18" spans="1:11" x14ac:dyDescent="0.25">
      <c r="A18" s="186">
        <v>144729</v>
      </c>
      <c r="B18" s="186" t="s">
        <v>298</v>
      </c>
      <c r="C18" s="387">
        <f t="shared" si="0"/>
        <v>19481.784531463083</v>
      </c>
      <c r="D18" s="186">
        <v>203265</v>
      </c>
      <c r="E18" s="186" t="s">
        <v>525</v>
      </c>
      <c r="F18" s="186" t="s">
        <v>23</v>
      </c>
      <c r="G18" s="186"/>
      <c r="H18" s="186" t="s">
        <v>8</v>
      </c>
      <c r="I18" s="387">
        <f t="shared" si="1"/>
        <v>20066.238067406975</v>
      </c>
    </row>
    <row r="19" spans="1:11" x14ac:dyDescent="0.25">
      <c r="A19" s="186">
        <v>144729</v>
      </c>
      <c r="B19" s="186" t="s">
        <v>298</v>
      </c>
      <c r="C19" s="387">
        <f t="shared" si="0"/>
        <v>19481.784531463083</v>
      </c>
      <c r="D19" s="186">
        <v>209757</v>
      </c>
      <c r="E19" s="186" t="s">
        <v>521</v>
      </c>
      <c r="F19" s="186" t="s">
        <v>300</v>
      </c>
      <c r="G19" s="186"/>
      <c r="H19" s="186" t="s">
        <v>8</v>
      </c>
      <c r="I19" s="387">
        <f t="shared" si="1"/>
        <v>20066.238067406975</v>
      </c>
    </row>
    <row r="20" spans="1:11" x14ac:dyDescent="0.25">
      <c r="A20" s="186">
        <v>144729</v>
      </c>
      <c r="B20" s="186" t="s">
        <v>298</v>
      </c>
      <c r="C20" s="387">
        <f t="shared" si="0"/>
        <v>19481.784531463083</v>
      </c>
      <c r="D20" s="186">
        <v>209758</v>
      </c>
      <c r="E20" s="186" t="s">
        <v>522</v>
      </c>
      <c r="F20" s="186" t="s">
        <v>299</v>
      </c>
      <c r="G20" s="186"/>
      <c r="H20" s="186" t="s">
        <v>8</v>
      </c>
      <c r="I20" s="387">
        <f t="shared" si="1"/>
        <v>20066.238067406975</v>
      </c>
    </row>
    <row r="21" spans="1:11" x14ac:dyDescent="0.25">
      <c r="A21" s="186">
        <v>144729</v>
      </c>
      <c r="B21" s="186" t="s">
        <v>298</v>
      </c>
      <c r="C21" s="387">
        <f t="shared" si="0"/>
        <v>19481.784531463083</v>
      </c>
      <c r="D21" s="186">
        <v>209759</v>
      </c>
      <c r="E21" s="186" t="s">
        <v>528</v>
      </c>
      <c r="F21" s="186" t="s">
        <v>301</v>
      </c>
      <c r="G21" s="186"/>
      <c r="H21" s="186" t="s">
        <v>8</v>
      </c>
      <c r="I21" s="387">
        <f t="shared" si="1"/>
        <v>20066.238067406975</v>
      </c>
    </row>
    <row r="23" spans="1:11" x14ac:dyDescent="0.25">
      <c r="A23" s="186">
        <v>144729</v>
      </c>
      <c r="B23" s="186" t="s">
        <v>298</v>
      </c>
      <c r="C23" s="387">
        <f>($C$2/$G$13)*1000</f>
        <v>14936.034807455031</v>
      </c>
      <c r="D23" s="473" t="s">
        <v>609</v>
      </c>
      <c r="E23" s="186" t="s">
        <v>531</v>
      </c>
      <c r="F23" s="186" t="s">
        <v>60</v>
      </c>
      <c r="G23" s="186">
        <v>15.398999999999999</v>
      </c>
      <c r="H23" s="186" t="s">
        <v>21</v>
      </c>
      <c r="I23" s="387">
        <f>C2</f>
        <v>230</v>
      </c>
    </row>
    <row r="24" spans="1:11" x14ac:dyDescent="0.25">
      <c r="A24" s="186">
        <v>144729</v>
      </c>
      <c r="B24" s="186" t="s">
        <v>298</v>
      </c>
      <c r="C24" s="387">
        <f t="shared" ref="C24:C31" si="2">($C$2/$G$13)*1000</f>
        <v>14936.034807455031</v>
      </c>
      <c r="D24" s="186">
        <v>180227</v>
      </c>
      <c r="E24" s="186" t="s">
        <v>526</v>
      </c>
      <c r="F24" s="186" t="s">
        <v>556</v>
      </c>
      <c r="G24" s="186">
        <v>15.398999999999999</v>
      </c>
      <c r="H24" s="186" t="s">
        <v>8</v>
      </c>
      <c r="I24" s="387">
        <f>C23</f>
        <v>14936.034807455031</v>
      </c>
      <c r="J24" s="481">
        <f>I24*0.03</f>
        <v>448.08104422365091</v>
      </c>
    </row>
    <row r="25" spans="1:11" x14ac:dyDescent="0.25">
      <c r="A25" s="186">
        <v>144729</v>
      </c>
      <c r="B25" s="186" t="s">
        <v>298</v>
      </c>
      <c r="C25" s="387">
        <f t="shared" si="2"/>
        <v>14936.034807455031</v>
      </c>
      <c r="D25" s="186">
        <v>200856</v>
      </c>
      <c r="E25" s="186" t="s">
        <v>518</v>
      </c>
      <c r="F25" s="186" t="s">
        <v>58</v>
      </c>
      <c r="G25" s="186"/>
      <c r="H25" s="186" t="s">
        <v>8</v>
      </c>
      <c r="I25" s="387">
        <f>J25+K25</f>
        <v>46</v>
      </c>
      <c r="J25">
        <f>INT(I24/330)</f>
        <v>45</v>
      </c>
      <c r="K25">
        <f>INT(J25*0.03)</f>
        <v>1</v>
      </c>
    </row>
    <row r="26" spans="1:11" x14ac:dyDescent="0.25">
      <c r="A26" s="186">
        <v>144729</v>
      </c>
      <c r="B26" s="186" t="s">
        <v>298</v>
      </c>
      <c r="C26" s="387">
        <f t="shared" si="2"/>
        <v>14936.034807455031</v>
      </c>
      <c r="D26" s="186">
        <v>201456</v>
      </c>
      <c r="E26" s="186" t="s">
        <v>519</v>
      </c>
      <c r="F26" s="186" t="s">
        <v>22</v>
      </c>
      <c r="G26" s="186"/>
      <c r="H26" s="186" t="s">
        <v>8</v>
      </c>
      <c r="I26" s="387">
        <f>$I$24+$J$24</f>
        <v>15384.115851678682</v>
      </c>
    </row>
    <row r="27" spans="1:11" x14ac:dyDescent="0.25">
      <c r="A27" s="186">
        <v>144729</v>
      </c>
      <c r="B27" s="186" t="s">
        <v>298</v>
      </c>
      <c r="C27" s="387">
        <f t="shared" si="2"/>
        <v>14936.034807455031</v>
      </c>
      <c r="D27" s="186">
        <v>203264</v>
      </c>
      <c r="E27" s="186" t="s">
        <v>520</v>
      </c>
      <c r="F27" s="186" t="s">
        <v>24</v>
      </c>
      <c r="G27" s="186"/>
      <c r="H27" s="186" t="s">
        <v>8</v>
      </c>
      <c r="I27" s="387">
        <f t="shared" ref="I27:I31" si="3">$I$24+$J$24</f>
        <v>15384.115851678682</v>
      </c>
    </row>
    <row r="28" spans="1:11" x14ac:dyDescent="0.25">
      <c r="A28" s="186">
        <v>144729</v>
      </c>
      <c r="B28" s="186" t="s">
        <v>298</v>
      </c>
      <c r="C28" s="387">
        <f t="shared" si="2"/>
        <v>14936.034807455031</v>
      </c>
      <c r="D28" s="186">
        <v>203265</v>
      </c>
      <c r="E28" s="186" t="s">
        <v>525</v>
      </c>
      <c r="F28" s="186" t="s">
        <v>23</v>
      </c>
      <c r="G28" s="186"/>
      <c r="H28" s="186" t="s">
        <v>8</v>
      </c>
      <c r="I28" s="387">
        <f t="shared" si="3"/>
        <v>15384.115851678682</v>
      </c>
    </row>
    <row r="29" spans="1:11" x14ac:dyDescent="0.25">
      <c r="A29" s="186">
        <v>144729</v>
      </c>
      <c r="B29" s="186" t="s">
        <v>298</v>
      </c>
      <c r="C29" s="387">
        <f t="shared" si="2"/>
        <v>14936.034807455031</v>
      </c>
      <c r="D29" s="186">
        <v>209757</v>
      </c>
      <c r="E29" s="186" t="s">
        <v>521</v>
      </c>
      <c r="F29" s="186" t="s">
        <v>300</v>
      </c>
      <c r="G29" s="186"/>
      <c r="H29" s="186" t="s">
        <v>8</v>
      </c>
      <c r="I29" s="387">
        <f t="shared" si="3"/>
        <v>15384.115851678682</v>
      </c>
    </row>
    <row r="30" spans="1:11" x14ac:dyDescent="0.25">
      <c r="A30" s="186">
        <v>144729</v>
      </c>
      <c r="B30" s="186" t="s">
        <v>298</v>
      </c>
      <c r="C30" s="387">
        <f t="shared" si="2"/>
        <v>14936.034807455031</v>
      </c>
      <c r="D30" s="186">
        <v>209758</v>
      </c>
      <c r="E30" s="186" t="s">
        <v>522</v>
      </c>
      <c r="F30" s="186" t="s">
        <v>299</v>
      </c>
      <c r="G30" s="186"/>
      <c r="H30" s="186" t="s">
        <v>8</v>
      </c>
      <c r="I30" s="387">
        <f t="shared" si="3"/>
        <v>15384.115851678682</v>
      </c>
    </row>
    <row r="31" spans="1:11" x14ac:dyDescent="0.25">
      <c r="A31" s="186">
        <v>144729</v>
      </c>
      <c r="B31" s="186" t="s">
        <v>298</v>
      </c>
      <c r="C31" s="387">
        <f t="shared" si="2"/>
        <v>14936.034807455031</v>
      </c>
      <c r="D31" s="186">
        <v>209759</v>
      </c>
      <c r="E31" s="186" t="s">
        <v>528</v>
      </c>
      <c r="F31" s="186" t="s">
        <v>301</v>
      </c>
      <c r="G31" s="186"/>
      <c r="H31" s="186" t="s">
        <v>8</v>
      </c>
      <c r="I31" s="387">
        <f t="shared" si="3"/>
        <v>15384.115851678682</v>
      </c>
    </row>
    <row r="33" spans="1:13" x14ac:dyDescent="0.25">
      <c r="A33" s="186">
        <v>144729</v>
      </c>
      <c r="B33" s="186" t="s">
        <v>298</v>
      </c>
      <c r="C33" s="474">
        <v>6493</v>
      </c>
      <c r="D33" s="473" t="s">
        <v>608</v>
      </c>
      <c r="E33" s="186" t="s">
        <v>531</v>
      </c>
      <c r="F33" s="186" t="s">
        <v>60</v>
      </c>
      <c r="G33" s="186">
        <v>15.398999999999999</v>
      </c>
      <c r="H33" s="186" t="s">
        <v>21</v>
      </c>
      <c r="I33" s="474">
        <f>(G33/1000)*C33</f>
        <v>99.985706999999991</v>
      </c>
      <c r="K33" s="459"/>
      <c r="L33" s="459">
        <f>230-I33</f>
        <v>130.01429300000001</v>
      </c>
      <c r="M33" s="459">
        <f>300-I33</f>
        <v>200.01429300000001</v>
      </c>
    </row>
    <row r="34" spans="1:13" x14ac:dyDescent="0.25">
      <c r="A34" s="186">
        <v>144729</v>
      </c>
      <c r="B34" s="186" t="s">
        <v>298</v>
      </c>
      <c r="C34" s="474">
        <v>6493</v>
      </c>
      <c r="D34" s="186">
        <v>180227</v>
      </c>
      <c r="E34" s="186" t="s">
        <v>526</v>
      </c>
      <c r="F34" s="186" t="s">
        <v>556</v>
      </c>
      <c r="G34" s="186">
        <v>15.398999999999999</v>
      </c>
      <c r="H34" s="186" t="s">
        <v>8</v>
      </c>
      <c r="I34" s="474">
        <f>C33</f>
        <v>6493</v>
      </c>
      <c r="J34">
        <f>I34*0.03</f>
        <v>194.79</v>
      </c>
      <c r="L34" s="459">
        <f>I24-I34</f>
        <v>8443.0348074550311</v>
      </c>
      <c r="M34" s="459">
        <f>I14-I34</f>
        <v>12988.784531463083</v>
      </c>
    </row>
    <row r="35" spans="1:13" x14ac:dyDescent="0.25">
      <c r="A35" s="186">
        <v>144729</v>
      </c>
      <c r="B35" s="186" t="s">
        <v>298</v>
      </c>
      <c r="C35" s="474">
        <v>6493</v>
      </c>
      <c r="D35" s="186">
        <v>200856</v>
      </c>
      <c r="E35" s="186" t="s">
        <v>518</v>
      </c>
      <c r="F35" s="186" t="s">
        <v>58</v>
      </c>
      <c r="G35" s="186"/>
      <c r="H35" s="186" t="s">
        <v>8</v>
      </c>
      <c r="I35" s="387">
        <f>J35+K35</f>
        <v>19</v>
      </c>
      <c r="J35">
        <f>INT(I34/330)</f>
        <v>19</v>
      </c>
      <c r="K35">
        <f>INT(J35*0.03)</f>
        <v>0</v>
      </c>
    </row>
    <row r="36" spans="1:13" x14ac:dyDescent="0.25">
      <c r="A36" s="186">
        <v>144729</v>
      </c>
      <c r="B36" s="186" t="s">
        <v>298</v>
      </c>
      <c r="C36" s="474">
        <v>6493</v>
      </c>
      <c r="D36" s="186">
        <v>201456</v>
      </c>
      <c r="E36" s="186" t="s">
        <v>519</v>
      </c>
      <c r="F36" s="186" t="s">
        <v>22</v>
      </c>
      <c r="G36" s="186"/>
      <c r="H36" s="186" t="s">
        <v>8</v>
      </c>
      <c r="I36" s="474">
        <f>$I$34+$J$34</f>
        <v>6687.79</v>
      </c>
    </row>
    <row r="37" spans="1:13" x14ac:dyDescent="0.25">
      <c r="A37" s="186">
        <v>144729</v>
      </c>
      <c r="B37" s="186" t="s">
        <v>298</v>
      </c>
      <c r="C37" s="474">
        <v>6493</v>
      </c>
      <c r="D37" s="186">
        <v>203264</v>
      </c>
      <c r="E37" s="186" t="s">
        <v>520</v>
      </c>
      <c r="F37" s="186" t="s">
        <v>24</v>
      </c>
      <c r="G37" s="186"/>
      <c r="H37" s="186" t="s">
        <v>8</v>
      </c>
      <c r="I37" s="474">
        <f t="shared" ref="I37:I41" si="4">$I$34+$J$34</f>
        <v>6687.79</v>
      </c>
    </row>
    <row r="38" spans="1:13" x14ac:dyDescent="0.25">
      <c r="A38" s="186">
        <v>144729</v>
      </c>
      <c r="B38" s="186" t="s">
        <v>298</v>
      </c>
      <c r="C38" s="474">
        <v>6493</v>
      </c>
      <c r="D38" s="186">
        <v>203265</v>
      </c>
      <c r="E38" s="186" t="s">
        <v>525</v>
      </c>
      <c r="F38" s="186" t="s">
        <v>23</v>
      </c>
      <c r="G38" s="186"/>
      <c r="H38" s="186" t="s">
        <v>8</v>
      </c>
      <c r="I38" s="474">
        <f t="shared" si="4"/>
        <v>6687.79</v>
      </c>
    </row>
    <row r="39" spans="1:13" x14ac:dyDescent="0.25">
      <c r="A39" s="186">
        <v>144729</v>
      </c>
      <c r="B39" s="186" t="s">
        <v>298</v>
      </c>
      <c r="C39" s="474">
        <v>6493</v>
      </c>
      <c r="D39" s="186">
        <v>209757</v>
      </c>
      <c r="E39" s="186" t="s">
        <v>521</v>
      </c>
      <c r="F39" s="186" t="s">
        <v>300</v>
      </c>
      <c r="G39" s="186"/>
      <c r="H39" s="186" t="s">
        <v>8</v>
      </c>
      <c r="I39" s="474">
        <f t="shared" si="4"/>
        <v>6687.79</v>
      </c>
    </row>
    <row r="40" spans="1:13" x14ac:dyDescent="0.25">
      <c r="A40" s="186">
        <v>144729</v>
      </c>
      <c r="B40" s="186" t="s">
        <v>298</v>
      </c>
      <c r="C40" s="474">
        <v>6493</v>
      </c>
      <c r="D40" s="186">
        <v>209758</v>
      </c>
      <c r="E40" s="186" t="s">
        <v>522</v>
      </c>
      <c r="F40" s="186" t="s">
        <v>299</v>
      </c>
      <c r="G40" s="186"/>
      <c r="H40" s="186" t="s">
        <v>8</v>
      </c>
      <c r="I40" s="474">
        <f t="shared" si="4"/>
        <v>6687.79</v>
      </c>
    </row>
    <row r="41" spans="1:13" x14ac:dyDescent="0.25">
      <c r="A41" s="186">
        <v>144729</v>
      </c>
      <c r="B41" s="186" t="s">
        <v>298</v>
      </c>
      <c r="C41" s="474">
        <v>6493</v>
      </c>
      <c r="D41" s="186">
        <v>209759</v>
      </c>
      <c r="E41" s="186" t="s">
        <v>528</v>
      </c>
      <c r="F41" s="186" t="s">
        <v>301</v>
      </c>
      <c r="G41" s="186"/>
      <c r="H41" s="186" t="s">
        <v>8</v>
      </c>
      <c r="I41" s="474">
        <f t="shared" si="4"/>
        <v>6687.79</v>
      </c>
    </row>
  </sheetData>
  <mergeCells count="2">
    <mergeCell ref="B1:B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TJ2149"/>
  <sheetViews>
    <sheetView topLeftCell="B1" zoomScale="85" zoomScaleNormal="85" workbookViewId="0">
      <selection activeCell="C9" sqref="C9"/>
    </sheetView>
  </sheetViews>
  <sheetFormatPr baseColWidth="10" defaultColWidth="8.7109375" defaultRowHeight="12.75" zeroHeight="1" x14ac:dyDescent="0.25"/>
  <cols>
    <col min="1" max="1" width="2.140625" style="2" hidden="1" customWidth="1"/>
    <col min="2" max="2" width="12.28515625" style="2" bestFit="1" customWidth="1"/>
    <col min="3" max="3" width="48.5703125" style="2" bestFit="1" customWidth="1"/>
    <col min="4" max="4" width="11.28515625" style="428" bestFit="1" customWidth="1"/>
    <col min="5" max="5" width="11.28515625" style="2" customWidth="1"/>
    <col min="6" max="6" width="5.28515625" style="29" hidden="1" customWidth="1"/>
    <col min="7" max="7" width="10.28515625" style="2" bestFit="1" customWidth="1"/>
    <col min="8" max="8" width="4.5703125" style="2" hidden="1" customWidth="1"/>
    <col min="9" max="9" width="48.85546875" style="2" bestFit="1" customWidth="1"/>
    <col min="10" max="10" width="12.85546875" style="2" bestFit="1" customWidth="1"/>
    <col min="11" max="11" width="8.140625" style="2" bestFit="1" customWidth="1"/>
    <col min="12" max="12" width="12.42578125" style="428" bestFit="1" customWidth="1"/>
    <col min="13" max="13" width="9.42578125" style="2" bestFit="1" customWidth="1"/>
    <col min="14" max="14" width="6.85546875" style="2" bestFit="1" customWidth="1"/>
    <col min="15" max="15" width="4.140625" style="2" bestFit="1" customWidth="1"/>
    <col min="16" max="17" width="10.140625" style="2" bestFit="1" customWidth="1"/>
    <col min="18" max="18" width="9.140625" style="2" bestFit="1" customWidth="1"/>
    <col min="19" max="19" width="10.140625" style="2" bestFit="1" customWidth="1"/>
    <col min="20" max="16384" width="8.7109375" style="2"/>
  </cols>
  <sheetData>
    <row r="1" spans="1:19" ht="15" x14ac:dyDescent="0.25">
      <c r="B1" s="1" t="s">
        <v>0</v>
      </c>
      <c r="C1" s="1" t="s">
        <v>1</v>
      </c>
      <c r="D1" s="445" t="s">
        <v>3</v>
      </c>
      <c r="E1" s="1" t="s">
        <v>589</v>
      </c>
      <c r="F1" s="45" t="s">
        <v>535</v>
      </c>
      <c r="G1" s="1" t="s">
        <v>4</v>
      </c>
      <c r="H1" s="1" t="s">
        <v>588</v>
      </c>
      <c r="I1" s="1" t="s">
        <v>5</v>
      </c>
      <c r="J1" s="1" t="s">
        <v>590</v>
      </c>
      <c r="K1" s="1" t="s">
        <v>562</v>
      </c>
      <c r="L1" s="445" t="s">
        <v>6</v>
      </c>
      <c r="M1"/>
      <c r="N1"/>
      <c r="O1"/>
      <c r="P1"/>
      <c r="Q1"/>
      <c r="R1"/>
      <c r="S1"/>
    </row>
    <row r="2" spans="1:19" customFormat="1" ht="15" x14ac:dyDescent="0.25">
      <c r="A2">
        <f>COUNTIF($B$1:B2,'TABLA LM'!$D$6)</f>
        <v>0</v>
      </c>
      <c r="B2" s="31">
        <v>142421</v>
      </c>
      <c r="C2" s="31" t="s">
        <v>127</v>
      </c>
      <c r="D2" s="315">
        <v>8000</v>
      </c>
      <c r="E2" s="32"/>
      <c r="F2" s="429">
        <f>VLOOKUP($H2,LISTAS!$C$3:$D$35,2,0)</f>
        <v>1</v>
      </c>
      <c r="G2" s="31">
        <v>130549</v>
      </c>
      <c r="H2" s="31" t="s">
        <v>531</v>
      </c>
      <c r="I2" s="31" t="s">
        <v>128</v>
      </c>
      <c r="J2" s="31">
        <v>46</v>
      </c>
      <c r="K2" s="31" t="s">
        <v>10</v>
      </c>
      <c r="L2" s="315">
        <v>368</v>
      </c>
      <c r="M2">
        <f>(J2*L3)/1000</f>
        <v>368</v>
      </c>
    </row>
    <row r="3" spans="1:19" customFormat="1" ht="15" x14ac:dyDescent="0.25">
      <c r="A3">
        <f>COUNTIF($B$1:B3,'TABLA LM'!$D$6)</f>
        <v>0</v>
      </c>
      <c r="B3" s="31">
        <v>142421</v>
      </c>
      <c r="C3" s="31" t="s">
        <v>127</v>
      </c>
      <c r="D3" s="315">
        <v>8000</v>
      </c>
      <c r="E3" s="32"/>
      <c r="F3" s="429">
        <f>VLOOKUP($H3,LISTAS!$C$3:$D$35,2,0)</f>
        <v>2</v>
      </c>
      <c r="G3" s="31">
        <v>180505</v>
      </c>
      <c r="H3" s="31" t="s">
        <v>526</v>
      </c>
      <c r="I3" s="31" t="s">
        <v>536</v>
      </c>
      <c r="J3" s="31">
        <v>46</v>
      </c>
      <c r="K3" s="31" t="s">
        <v>8</v>
      </c>
      <c r="L3" s="315">
        <v>8000</v>
      </c>
      <c r="M3" s="2">
        <f>INT(L3*3%)</f>
        <v>240</v>
      </c>
      <c r="N3" s="459">
        <v>10500</v>
      </c>
      <c r="O3" s="459"/>
    </row>
    <row r="4" spans="1:19" customFormat="1" ht="15" x14ac:dyDescent="0.25">
      <c r="A4">
        <f>COUNTIF($B$1:B4,'TABLA LM'!$D$6)</f>
        <v>0</v>
      </c>
      <c r="B4" s="31">
        <v>142421</v>
      </c>
      <c r="C4" s="31" t="s">
        <v>127</v>
      </c>
      <c r="D4" s="315">
        <v>8000</v>
      </c>
      <c r="E4" s="32"/>
      <c r="F4" s="429">
        <f>VLOOKUP($H4,LISTAS!$C$3:$D$35,2,0)</f>
        <v>3</v>
      </c>
      <c r="G4" s="31">
        <v>200833</v>
      </c>
      <c r="H4" s="31" t="s">
        <v>518</v>
      </c>
      <c r="I4" s="31" t="s">
        <v>27</v>
      </c>
      <c r="J4" s="31"/>
      <c r="K4" s="31" t="s">
        <v>8</v>
      </c>
      <c r="L4" s="315">
        <v>134</v>
      </c>
    </row>
    <row r="5" spans="1:19" customFormat="1" ht="15" x14ac:dyDescent="0.25">
      <c r="A5">
        <f>COUNTIF($B$1:B5,'TABLA LM'!$D$6)</f>
        <v>0</v>
      </c>
      <c r="B5" s="31">
        <v>142421</v>
      </c>
      <c r="C5" s="31" t="s">
        <v>127</v>
      </c>
      <c r="D5" s="315">
        <v>8000</v>
      </c>
      <c r="E5" s="32"/>
      <c r="F5" s="429">
        <f>VLOOKUP($H5,LISTAS!$C$3:$D$35,2,0)</f>
        <v>4</v>
      </c>
      <c r="G5" s="31">
        <v>201745</v>
      </c>
      <c r="H5" s="31" t="s">
        <v>519</v>
      </c>
      <c r="I5" s="31" t="s">
        <v>130</v>
      </c>
      <c r="J5" s="31"/>
      <c r="K5" s="31" t="s">
        <v>8</v>
      </c>
      <c r="L5" s="315">
        <f>$L$3+$M$3</f>
        <v>8240</v>
      </c>
    </row>
    <row r="6" spans="1:19" ht="15" x14ac:dyDescent="0.25">
      <c r="A6">
        <f>COUNTIF($B$1:B6,'TABLA LM'!$D$6)</f>
        <v>0</v>
      </c>
      <c r="B6" s="31">
        <v>142421</v>
      </c>
      <c r="C6" s="31" t="s">
        <v>127</v>
      </c>
      <c r="D6" s="315">
        <v>8000</v>
      </c>
      <c r="E6" s="32"/>
      <c r="F6" s="429">
        <f>VLOOKUP($H6,LISTAS!$C$3:$D$35,2,0)</f>
        <v>5</v>
      </c>
      <c r="G6" s="31">
        <v>201519</v>
      </c>
      <c r="H6" s="31" t="s">
        <v>520</v>
      </c>
      <c r="I6" s="31" t="s">
        <v>129</v>
      </c>
      <c r="J6" s="31"/>
      <c r="K6" s="31" t="s">
        <v>8</v>
      </c>
      <c r="L6" s="315">
        <f t="shared" ref="L6:L8" si="0">$L$3+$M$3</f>
        <v>8240</v>
      </c>
      <c r="M6"/>
      <c r="N6"/>
      <c r="O6"/>
      <c r="P6"/>
      <c r="Q6"/>
      <c r="R6"/>
      <c r="S6"/>
    </row>
    <row r="7" spans="1:19" ht="15" x14ac:dyDescent="0.25">
      <c r="A7">
        <f>COUNTIF($B$1:B7,'TABLA LM'!$D$6)</f>
        <v>0</v>
      </c>
      <c r="B7" s="31">
        <v>142421</v>
      </c>
      <c r="C7" s="31" t="s">
        <v>127</v>
      </c>
      <c r="D7" s="315">
        <v>8000</v>
      </c>
      <c r="E7" s="32"/>
      <c r="F7" s="429">
        <f>VLOOKUP($H7,LISTAS!$C$3:$D$35,2,0)</f>
        <v>7</v>
      </c>
      <c r="G7" s="31">
        <v>209736</v>
      </c>
      <c r="H7" s="31" t="s">
        <v>521</v>
      </c>
      <c r="I7" s="31" t="s">
        <v>132</v>
      </c>
      <c r="J7" s="31"/>
      <c r="K7" s="31" t="s">
        <v>8</v>
      </c>
      <c r="L7" s="315">
        <f t="shared" si="0"/>
        <v>8240</v>
      </c>
      <c r="M7"/>
      <c r="N7"/>
      <c r="O7"/>
      <c r="P7"/>
      <c r="Q7"/>
      <c r="R7"/>
      <c r="S7"/>
    </row>
    <row r="8" spans="1:19" ht="15" x14ac:dyDescent="0.25">
      <c r="A8">
        <f>COUNTIF($B$1:B8,'TABLA LM'!$D$6)</f>
        <v>0</v>
      </c>
      <c r="B8" s="31">
        <v>142421</v>
      </c>
      <c r="C8" s="31" t="s">
        <v>127</v>
      </c>
      <c r="D8" s="315">
        <v>8000</v>
      </c>
      <c r="E8" s="32"/>
      <c r="F8" s="429">
        <f>VLOOKUP($H8,LISTAS!$C$3:$D$35,2,0)</f>
        <v>8</v>
      </c>
      <c r="G8" s="31">
        <v>209737</v>
      </c>
      <c r="H8" s="31" t="s">
        <v>522</v>
      </c>
      <c r="I8" s="31" t="s">
        <v>131</v>
      </c>
      <c r="J8" s="31"/>
      <c r="K8" s="31" t="s">
        <v>8</v>
      </c>
      <c r="L8" s="315">
        <f t="shared" si="0"/>
        <v>8240</v>
      </c>
      <c r="M8"/>
      <c r="N8"/>
      <c r="O8"/>
      <c r="P8"/>
      <c r="Q8"/>
      <c r="R8"/>
      <c r="S8"/>
    </row>
    <row r="9" spans="1:19" ht="15" x14ac:dyDescent="0.25">
      <c r="A9">
        <f>COUNTIF($B$1:B9,'TABLA LM'!$D$6)</f>
        <v>0</v>
      </c>
      <c r="B9" s="475">
        <v>141461</v>
      </c>
      <c r="C9" s="33" t="s">
        <v>184</v>
      </c>
      <c r="D9" s="476">
        <v>47619</v>
      </c>
      <c r="E9" s="34"/>
      <c r="F9" s="430">
        <f>VLOOKUP($H9,LISTAS!$C$3:$D$35,2,0)</f>
        <v>1</v>
      </c>
      <c r="G9" s="33">
        <v>130550</v>
      </c>
      <c r="H9" s="33" t="s">
        <v>531</v>
      </c>
      <c r="I9" s="33" t="s">
        <v>154</v>
      </c>
      <c r="J9" s="33">
        <v>10</v>
      </c>
      <c r="K9" s="33" t="s">
        <v>149</v>
      </c>
      <c r="L9" s="476">
        <v>620000</v>
      </c>
      <c r="M9">
        <f>(J9*L10)/1000</f>
        <v>4761.8999999999996</v>
      </c>
    </row>
    <row r="10" spans="1:19" ht="15" x14ac:dyDescent="0.25">
      <c r="A10">
        <f>COUNTIF($B$1:B10,'TABLA LM'!$D$6)</f>
        <v>0</v>
      </c>
      <c r="B10" s="475">
        <v>141461</v>
      </c>
      <c r="C10" s="33" t="s">
        <v>184</v>
      </c>
      <c r="D10" s="476">
        <v>47619</v>
      </c>
      <c r="E10" s="34"/>
      <c r="F10" s="430">
        <f>VLOOKUP($H10,LISTAS!$C$3:$D$35,2,0)</f>
        <v>2</v>
      </c>
      <c r="G10" s="33">
        <v>180788</v>
      </c>
      <c r="H10" s="33" t="s">
        <v>526</v>
      </c>
      <c r="I10" s="33" t="s">
        <v>537</v>
      </c>
      <c r="J10" s="33">
        <v>10</v>
      </c>
      <c r="K10" s="33" t="s">
        <v>10</v>
      </c>
      <c r="L10" s="476">
        <v>476190</v>
      </c>
      <c r="M10" s="2">
        <f>INT(L10*3%)</f>
        <v>14285</v>
      </c>
    </row>
    <row r="11" spans="1:19" ht="15" x14ac:dyDescent="0.25">
      <c r="A11">
        <f>COUNTIF($B$1:B11,'TABLA LM'!$D$6)</f>
        <v>0</v>
      </c>
      <c r="B11" s="475">
        <v>141461</v>
      </c>
      <c r="C11" s="33" t="s">
        <v>184</v>
      </c>
      <c r="D11" s="476">
        <v>47619</v>
      </c>
      <c r="E11" s="34"/>
      <c r="F11" s="430">
        <f>VLOOKUP($H11,LISTAS!$C$3:$D$35,2,0)</f>
        <v>3</v>
      </c>
      <c r="G11" s="33">
        <v>200841</v>
      </c>
      <c r="H11" s="33" t="s">
        <v>518</v>
      </c>
      <c r="I11" s="33" t="s">
        <v>79</v>
      </c>
      <c r="J11" s="33"/>
      <c r="K11" s="33" t="s">
        <v>10</v>
      </c>
      <c r="L11" s="476">
        <v>169</v>
      </c>
    </row>
    <row r="12" spans="1:19" ht="15" x14ac:dyDescent="0.25">
      <c r="A12">
        <f>COUNTIF($B$1:B12,'TABLA LM'!$D$6)</f>
        <v>0</v>
      </c>
      <c r="B12" s="475">
        <v>141461</v>
      </c>
      <c r="C12" s="33" t="s">
        <v>184</v>
      </c>
      <c r="D12" s="476">
        <v>47619</v>
      </c>
      <c r="E12" s="34"/>
      <c r="F12" s="430">
        <f>VLOOKUP($H12,LISTAS!$C$3:$D$35,2,0)</f>
        <v>7</v>
      </c>
      <c r="G12" s="33">
        <v>212745</v>
      </c>
      <c r="H12" s="33" t="s">
        <v>521</v>
      </c>
      <c r="I12" s="33" t="s">
        <v>186</v>
      </c>
      <c r="J12" s="33"/>
      <c r="K12" s="33" t="s">
        <v>8</v>
      </c>
      <c r="L12" s="476">
        <v>48571</v>
      </c>
    </row>
    <row r="13" spans="1:19" ht="15" x14ac:dyDescent="0.25">
      <c r="A13">
        <f>COUNTIF($B$1:B13,'TABLA LM'!$D$6)</f>
        <v>0</v>
      </c>
      <c r="B13" s="475">
        <v>141461</v>
      </c>
      <c r="C13" s="33" t="s">
        <v>184</v>
      </c>
      <c r="D13" s="476">
        <v>47619</v>
      </c>
      <c r="E13" s="34"/>
      <c r="F13" s="430">
        <f>VLOOKUP($H13,LISTAS!$C$3:$D$35,2,0)</f>
        <v>17</v>
      </c>
      <c r="G13" s="33">
        <v>132914</v>
      </c>
      <c r="H13" s="33" t="s">
        <v>570</v>
      </c>
      <c r="I13" s="33" t="s">
        <v>185</v>
      </c>
      <c r="J13" s="33"/>
      <c r="K13" s="33" t="s">
        <v>8</v>
      </c>
      <c r="L13" s="476">
        <v>21.405999999999999</v>
      </c>
    </row>
    <row r="14" spans="1:19" ht="15" x14ac:dyDescent="0.25">
      <c r="A14">
        <f>COUNTIF($B$1:B14,'TABLA LM'!$D$6)</f>
        <v>0</v>
      </c>
      <c r="B14" s="475">
        <v>141461</v>
      </c>
      <c r="C14" s="33" t="s">
        <v>184</v>
      </c>
      <c r="D14" s="476">
        <v>47619</v>
      </c>
      <c r="E14" s="34"/>
      <c r="F14" s="430">
        <f>VLOOKUP($H14,LISTAS!$C$3:$D$35,2,0)</f>
        <v>18</v>
      </c>
      <c r="G14" s="33">
        <v>204339</v>
      </c>
      <c r="H14" s="33" t="s">
        <v>523</v>
      </c>
      <c r="I14" s="33" t="s">
        <v>150</v>
      </c>
      <c r="J14" s="33"/>
      <c r="K14" s="33" t="s">
        <v>8</v>
      </c>
      <c r="L14" s="476">
        <v>116.85299999999999</v>
      </c>
    </row>
    <row r="15" spans="1:19" ht="15" x14ac:dyDescent="0.25">
      <c r="A15">
        <f>COUNTIF($B$1:B15,'TABLA LM'!$D$6)</f>
        <v>0</v>
      </c>
      <c r="B15" s="475">
        <v>145698</v>
      </c>
      <c r="C15" s="35" t="s">
        <v>376</v>
      </c>
      <c r="D15" s="317">
        <v>4599</v>
      </c>
      <c r="E15" s="36"/>
      <c r="F15" s="431">
        <f>VLOOKUP($H15,LISTAS!$C$3:$D$35,2,0)</f>
        <v>1</v>
      </c>
      <c r="G15" s="35">
        <v>130458</v>
      </c>
      <c r="H15" s="35" t="s">
        <v>531</v>
      </c>
      <c r="I15" s="35" t="s">
        <v>81</v>
      </c>
      <c r="J15" s="35">
        <v>15</v>
      </c>
      <c r="K15" s="35" t="s">
        <v>21</v>
      </c>
      <c r="L15" s="317">
        <v>73.59</v>
      </c>
      <c r="M15">
        <f>(J15*L16)/1000</f>
        <v>68.984999999999999</v>
      </c>
    </row>
    <row r="16" spans="1:19" ht="15" x14ac:dyDescent="0.25">
      <c r="A16">
        <f>COUNTIF($B$1:B16,'TABLA LM'!$D$6)</f>
        <v>0</v>
      </c>
      <c r="B16" s="475">
        <v>145698</v>
      </c>
      <c r="C16" s="35" t="s">
        <v>376</v>
      </c>
      <c r="D16" s="317">
        <v>4599</v>
      </c>
      <c r="E16" s="36"/>
      <c r="F16" s="431">
        <f>VLOOKUP($H16,LISTAS!$C$3:$D$35,2,0)</f>
        <v>2</v>
      </c>
      <c r="G16" s="35">
        <v>180240</v>
      </c>
      <c r="H16" s="35" t="s">
        <v>526</v>
      </c>
      <c r="I16" s="35" t="s">
        <v>538</v>
      </c>
      <c r="J16" s="35">
        <v>15</v>
      </c>
      <c r="K16" s="35" t="s">
        <v>8</v>
      </c>
      <c r="L16" s="317">
        <v>4599</v>
      </c>
      <c r="M16" s="2">
        <f>INT(L16*3%)</f>
        <v>137</v>
      </c>
    </row>
    <row r="17" spans="1:13" ht="15" x14ac:dyDescent="0.25">
      <c r="A17">
        <f>COUNTIF($B$1:B17,'TABLA LM'!$D$6)</f>
        <v>0</v>
      </c>
      <c r="B17" s="475">
        <v>145698</v>
      </c>
      <c r="C17" s="35" t="s">
        <v>376</v>
      </c>
      <c r="D17" s="317">
        <v>4599</v>
      </c>
      <c r="E17" s="36"/>
      <c r="F17" s="431">
        <f>VLOOKUP($H17,LISTAS!$C$3:$D$35,2,0)</f>
        <v>3</v>
      </c>
      <c r="G17" s="35">
        <v>200834</v>
      </c>
      <c r="H17" s="35" t="s">
        <v>518</v>
      </c>
      <c r="I17" s="35" t="s">
        <v>73</v>
      </c>
      <c r="J17" s="35"/>
      <c r="K17" s="35" t="s">
        <v>8</v>
      </c>
      <c r="L17" s="317">
        <v>33</v>
      </c>
    </row>
    <row r="18" spans="1:13" ht="15" x14ac:dyDescent="0.25">
      <c r="A18">
        <f>COUNTIF($B$1:B18,'TABLA LM'!$D$6)</f>
        <v>0</v>
      </c>
      <c r="B18" s="475">
        <v>145698</v>
      </c>
      <c r="C18" s="35" t="s">
        <v>376</v>
      </c>
      <c r="D18" s="317">
        <v>4599</v>
      </c>
      <c r="E18" s="36"/>
      <c r="F18" s="431">
        <f>VLOOKUP($H18,LISTAS!$C$3:$D$35,2,0)</f>
        <v>4</v>
      </c>
      <c r="G18" s="35">
        <v>212856</v>
      </c>
      <c r="H18" s="35" t="s">
        <v>519</v>
      </c>
      <c r="I18" s="35" t="s">
        <v>377</v>
      </c>
      <c r="J18" s="35"/>
      <c r="K18" s="35" t="s">
        <v>8</v>
      </c>
      <c r="L18" s="317">
        <v>4645</v>
      </c>
    </row>
    <row r="19" spans="1:13" ht="15" x14ac:dyDescent="0.25">
      <c r="A19">
        <f>COUNTIF($B$1:B19,'TABLA LM'!$D$6)</f>
        <v>0</v>
      </c>
      <c r="B19" s="475">
        <v>145698</v>
      </c>
      <c r="C19" s="35" t="s">
        <v>376</v>
      </c>
      <c r="D19" s="317">
        <v>4599</v>
      </c>
      <c r="E19" s="36"/>
      <c r="F19" s="431">
        <f>VLOOKUP($H19,LISTAS!$C$3:$D$35,2,0)</f>
        <v>5</v>
      </c>
      <c r="G19" s="35">
        <v>201613</v>
      </c>
      <c r="H19" s="35" t="s">
        <v>520</v>
      </c>
      <c r="I19" s="35" t="s">
        <v>84</v>
      </c>
      <c r="J19" s="35"/>
      <c r="K19" s="35" t="s">
        <v>8</v>
      </c>
      <c r="L19" s="317">
        <v>4645</v>
      </c>
    </row>
    <row r="20" spans="1:13" ht="15" x14ac:dyDescent="0.25">
      <c r="A20">
        <f>COUNTIF($B$1:B20,'TABLA LM'!$D$6)</f>
        <v>0</v>
      </c>
      <c r="B20" s="475">
        <v>145698</v>
      </c>
      <c r="C20" s="35" t="s">
        <v>376</v>
      </c>
      <c r="D20" s="317">
        <v>4599</v>
      </c>
      <c r="E20" s="36"/>
      <c r="F20" s="431">
        <f>VLOOKUP($H20,LISTAS!$C$3:$D$35,2,0)</f>
        <v>7</v>
      </c>
      <c r="G20" s="35">
        <v>212818</v>
      </c>
      <c r="H20" s="35" t="s">
        <v>521</v>
      </c>
      <c r="I20" s="35" t="s">
        <v>378</v>
      </c>
      <c r="J20" s="35"/>
      <c r="K20" s="35" t="s">
        <v>8</v>
      </c>
      <c r="L20" s="317">
        <v>4690</v>
      </c>
    </row>
    <row r="21" spans="1:13" ht="15" x14ac:dyDescent="0.25">
      <c r="A21">
        <f>COUNTIF($B$1:B21,'TABLA LM'!$D$6)</f>
        <v>0</v>
      </c>
      <c r="B21" s="475">
        <v>145698</v>
      </c>
      <c r="C21" s="35" t="s">
        <v>376</v>
      </c>
      <c r="D21" s="317">
        <v>4599</v>
      </c>
      <c r="E21" s="36"/>
      <c r="F21" s="431">
        <f>VLOOKUP($H21,LISTAS!$C$3:$D$35,2,0)</f>
        <v>8</v>
      </c>
      <c r="G21" s="35">
        <v>201378</v>
      </c>
      <c r="H21" s="35" t="s">
        <v>522</v>
      </c>
      <c r="I21" s="35" t="s">
        <v>18</v>
      </c>
      <c r="J21" s="35"/>
      <c r="K21" s="35" t="s">
        <v>8</v>
      </c>
      <c r="L21" s="317">
        <v>9585</v>
      </c>
    </row>
    <row r="22" spans="1:13" ht="15" x14ac:dyDescent="0.25">
      <c r="A22">
        <f>COUNTIF($B$1:B22,'TABLA LM'!$D$6)</f>
        <v>0</v>
      </c>
      <c r="B22" s="475">
        <v>145698</v>
      </c>
      <c r="C22" s="35" t="s">
        <v>376</v>
      </c>
      <c r="D22" s="317">
        <v>4599</v>
      </c>
      <c r="E22" s="36"/>
      <c r="F22" s="431">
        <f>VLOOKUP($H22,LISTAS!$C$3:$D$35,2,0)</f>
        <v>15</v>
      </c>
      <c r="G22" s="35">
        <v>201614</v>
      </c>
      <c r="H22" s="35" t="s">
        <v>524</v>
      </c>
      <c r="I22" s="35" t="s">
        <v>85</v>
      </c>
      <c r="J22" s="35"/>
      <c r="K22" s="35" t="s">
        <v>8</v>
      </c>
      <c r="L22" s="317">
        <v>4645</v>
      </c>
    </row>
    <row r="23" spans="1:13" ht="15" x14ac:dyDescent="0.25">
      <c r="A23">
        <f>COUNTIF($B$1:B23,'TABLA LM'!$D$6)</f>
        <v>0</v>
      </c>
      <c r="B23" s="37">
        <v>145680</v>
      </c>
      <c r="C23" s="37" t="s">
        <v>405</v>
      </c>
      <c r="D23" s="318">
        <v>19481</v>
      </c>
      <c r="E23" s="38"/>
      <c r="F23" s="432">
        <f>VLOOKUP($H23,LISTAS!$C$3:$D$35,2,0)</f>
        <v>1</v>
      </c>
      <c r="G23" s="479" t="s">
        <v>604</v>
      </c>
      <c r="H23" s="37" t="s">
        <v>531</v>
      </c>
      <c r="I23" s="37" t="s">
        <v>20</v>
      </c>
      <c r="J23" s="37">
        <v>15.398999999999999</v>
      </c>
      <c r="K23" s="37" t="s">
        <v>21</v>
      </c>
      <c r="L23" s="318">
        <v>300</v>
      </c>
      <c r="M23" s="477">
        <f>(J23*L24)/1000</f>
        <v>299.98791899999998</v>
      </c>
    </row>
    <row r="24" spans="1:13" ht="15" x14ac:dyDescent="0.25">
      <c r="A24">
        <f>COUNTIF($B$1:B24,'TABLA LM'!$D$6)</f>
        <v>0</v>
      </c>
      <c r="B24" s="37">
        <v>145680</v>
      </c>
      <c r="C24" s="37" t="s">
        <v>405</v>
      </c>
      <c r="D24" s="318">
        <v>19481</v>
      </c>
      <c r="E24" s="38"/>
      <c r="F24" s="432">
        <f>VLOOKUP($H24,LISTAS!$C$3:$D$35,2,0)</f>
        <v>2</v>
      </c>
      <c r="G24" s="37">
        <v>180207</v>
      </c>
      <c r="H24" s="37" t="s">
        <v>526</v>
      </c>
      <c r="I24" s="37" t="s">
        <v>539</v>
      </c>
      <c r="J24" s="37">
        <v>15.398999999999999</v>
      </c>
      <c r="K24" s="37" t="s">
        <v>8</v>
      </c>
      <c r="L24" s="318">
        <v>19481</v>
      </c>
      <c r="M24" s="2">
        <f>INT(L24*3%)</f>
        <v>584</v>
      </c>
    </row>
    <row r="25" spans="1:13" ht="15" x14ac:dyDescent="0.25">
      <c r="A25">
        <f>COUNTIF($B$1:B25,'TABLA LM'!$D$6)</f>
        <v>0</v>
      </c>
      <c r="B25" s="37">
        <v>145680</v>
      </c>
      <c r="C25" s="37" t="s">
        <v>405</v>
      </c>
      <c r="D25" s="318">
        <v>19481</v>
      </c>
      <c r="E25" s="38"/>
      <c r="F25" s="432">
        <f>VLOOKUP($H25,LISTAS!$C$3:$D$35,2,0)</f>
        <v>3</v>
      </c>
      <c r="G25" s="37">
        <v>200833</v>
      </c>
      <c r="H25" s="37" t="s">
        <v>518</v>
      </c>
      <c r="I25" s="37" t="s">
        <v>27</v>
      </c>
      <c r="J25" s="37"/>
      <c r="K25" s="37" t="s">
        <v>8</v>
      </c>
      <c r="L25" s="318">
        <v>61</v>
      </c>
    </row>
    <row r="26" spans="1:13" ht="15" x14ac:dyDescent="0.25">
      <c r="A26">
        <f>COUNTIF($B$1:B26,'TABLA LM'!$D$6)</f>
        <v>0</v>
      </c>
      <c r="B26" s="37">
        <v>145680</v>
      </c>
      <c r="C26" s="37" t="s">
        <v>405</v>
      </c>
      <c r="D26" s="318">
        <v>19481</v>
      </c>
      <c r="E26" s="38"/>
      <c r="F26" s="432">
        <f>VLOOKUP($H26,LISTAS!$C$3:$D$35,2,0)</f>
        <v>4</v>
      </c>
      <c r="G26" s="37">
        <v>201456</v>
      </c>
      <c r="H26" s="37" t="s">
        <v>519</v>
      </c>
      <c r="I26" s="37" t="s">
        <v>22</v>
      </c>
      <c r="J26" s="37"/>
      <c r="K26" s="37" t="s">
        <v>8</v>
      </c>
      <c r="L26" s="318">
        <f>$L$24+$M$24</f>
        <v>20065</v>
      </c>
    </row>
    <row r="27" spans="1:13" ht="15" x14ac:dyDescent="0.25">
      <c r="A27">
        <f>COUNTIF($B$1:B27,'TABLA LM'!$D$6)</f>
        <v>0</v>
      </c>
      <c r="B27" s="37">
        <v>145680</v>
      </c>
      <c r="C27" s="37" t="s">
        <v>405</v>
      </c>
      <c r="D27" s="318">
        <v>19481</v>
      </c>
      <c r="E27" s="38"/>
      <c r="F27" s="432">
        <f>VLOOKUP($H27,LISTAS!$C$3:$D$35,2,0)</f>
        <v>5</v>
      </c>
      <c r="G27" s="37">
        <v>203264</v>
      </c>
      <c r="H27" s="37" t="s">
        <v>520</v>
      </c>
      <c r="I27" s="37" t="s">
        <v>24</v>
      </c>
      <c r="J27" s="37"/>
      <c r="K27" s="37" t="s">
        <v>8</v>
      </c>
      <c r="L27" s="318">
        <f t="shared" ref="L27:L30" si="1">$L$24+$M$24</f>
        <v>20065</v>
      </c>
    </row>
    <row r="28" spans="1:13" ht="15" x14ac:dyDescent="0.25">
      <c r="A28">
        <f>COUNTIF($B$1:B28,'TABLA LM'!$D$6)</f>
        <v>0</v>
      </c>
      <c r="B28" s="37">
        <v>145680</v>
      </c>
      <c r="C28" s="37" t="s">
        <v>405</v>
      </c>
      <c r="D28" s="318">
        <v>19481</v>
      </c>
      <c r="E28" s="38"/>
      <c r="F28" s="432">
        <f>VLOOKUP($H28,LISTAS!$C$3:$D$35,2,0)</f>
        <v>6</v>
      </c>
      <c r="G28" s="37">
        <v>203265</v>
      </c>
      <c r="H28" s="37" t="s">
        <v>525</v>
      </c>
      <c r="I28" s="37" t="s">
        <v>23</v>
      </c>
      <c r="J28" s="37"/>
      <c r="K28" s="37" t="s">
        <v>8</v>
      </c>
      <c r="L28" s="318">
        <f t="shared" si="1"/>
        <v>20065</v>
      </c>
    </row>
    <row r="29" spans="1:13" ht="15" x14ac:dyDescent="0.25">
      <c r="A29">
        <f>COUNTIF($B$1:B29,'TABLA LM'!$D$6)</f>
        <v>0</v>
      </c>
      <c r="B29" s="37">
        <v>145680</v>
      </c>
      <c r="C29" s="37" t="s">
        <v>405</v>
      </c>
      <c r="D29" s="318">
        <v>19481</v>
      </c>
      <c r="E29" s="38"/>
      <c r="F29" s="432">
        <f>VLOOKUP($H29,LISTAS!$C$3:$D$35,2,0)</f>
        <v>7</v>
      </c>
      <c r="G29" s="37">
        <v>214911</v>
      </c>
      <c r="H29" s="37" t="s">
        <v>521</v>
      </c>
      <c r="I29" s="37" t="s">
        <v>418</v>
      </c>
      <c r="J29" s="37"/>
      <c r="K29" s="37" t="s">
        <v>8</v>
      </c>
      <c r="L29" s="318">
        <f t="shared" si="1"/>
        <v>20065</v>
      </c>
    </row>
    <row r="30" spans="1:13" ht="15" x14ac:dyDescent="0.25">
      <c r="A30">
        <f>COUNTIF($B$1:B30,'TABLA LM'!$D$6)</f>
        <v>0</v>
      </c>
      <c r="B30" s="37">
        <v>145680</v>
      </c>
      <c r="C30" s="37" t="s">
        <v>405</v>
      </c>
      <c r="D30" s="318">
        <v>19481</v>
      </c>
      <c r="E30" s="38"/>
      <c r="F30" s="432">
        <f>VLOOKUP($H30,LISTAS!$C$3:$D$35,2,0)</f>
        <v>8</v>
      </c>
      <c r="G30" s="37">
        <v>214910</v>
      </c>
      <c r="H30" s="37" t="s">
        <v>522</v>
      </c>
      <c r="I30" s="37" t="s">
        <v>417</v>
      </c>
      <c r="J30" s="37"/>
      <c r="K30" s="37" t="s">
        <v>8</v>
      </c>
      <c r="L30" s="318">
        <f t="shared" si="1"/>
        <v>20065</v>
      </c>
    </row>
    <row r="31" spans="1:13" ht="15" x14ac:dyDescent="0.25">
      <c r="A31">
        <f>COUNTIF($B$1:B31,'TABLA LM'!$D$6)</f>
        <v>0</v>
      </c>
      <c r="B31" s="41">
        <v>145681</v>
      </c>
      <c r="C31" s="41" t="s">
        <v>405</v>
      </c>
      <c r="D31" s="319">
        <v>14935</v>
      </c>
      <c r="E31" s="42"/>
      <c r="F31" s="433">
        <f>VLOOKUP($H31,LISTAS!$C$3:$D$35,2,0)</f>
        <v>1</v>
      </c>
      <c r="G31" s="480" t="s">
        <v>605</v>
      </c>
      <c r="H31" s="41" t="s">
        <v>531</v>
      </c>
      <c r="I31" s="41" t="s">
        <v>20</v>
      </c>
      <c r="J31" s="41">
        <v>15.398999999999999</v>
      </c>
      <c r="K31" s="41" t="s">
        <v>21</v>
      </c>
      <c r="L31" s="319">
        <v>230</v>
      </c>
      <c r="M31" s="477">
        <f>(J31*L32)/1000</f>
        <v>229.98406499999999</v>
      </c>
    </row>
    <row r="32" spans="1:13" ht="15" x14ac:dyDescent="0.25">
      <c r="A32">
        <f>COUNTIF($B$1:B32,'TABLA LM'!$D$6)</f>
        <v>0</v>
      </c>
      <c r="B32" s="41">
        <v>145681</v>
      </c>
      <c r="C32" s="41" t="s">
        <v>405</v>
      </c>
      <c r="D32" s="319">
        <v>14935</v>
      </c>
      <c r="E32" s="42"/>
      <c r="F32" s="433">
        <f>VLOOKUP($H32,LISTAS!$C$3:$D$35,2,0)</f>
        <v>2</v>
      </c>
      <c r="G32" s="41">
        <v>180207</v>
      </c>
      <c r="H32" s="41" t="s">
        <v>526</v>
      </c>
      <c r="I32" s="41" t="s">
        <v>539</v>
      </c>
      <c r="J32" s="41">
        <v>15.398999999999999</v>
      </c>
      <c r="K32" s="41" t="s">
        <v>8</v>
      </c>
      <c r="L32" s="319">
        <v>14935</v>
      </c>
      <c r="M32" s="2">
        <f>INT(L32*3%)</f>
        <v>448</v>
      </c>
    </row>
    <row r="33" spans="1:13" ht="15" x14ac:dyDescent="0.25">
      <c r="A33">
        <f>COUNTIF($B$1:B33,'TABLA LM'!$D$6)</f>
        <v>0</v>
      </c>
      <c r="B33" s="41">
        <v>145681</v>
      </c>
      <c r="C33" s="41" t="s">
        <v>405</v>
      </c>
      <c r="D33" s="319">
        <v>14935</v>
      </c>
      <c r="E33" s="42"/>
      <c r="F33" s="433">
        <f>VLOOKUP($H33,LISTAS!$C$3:$D$35,2,0)</f>
        <v>3</v>
      </c>
      <c r="G33" s="41">
        <v>200833</v>
      </c>
      <c r="H33" s="41" t="s">
        <v>518</v>
      </c>
      <c r="I33" s="41" t="s">
        <v>27</v>
      </c>
      <c r="J33" s="41"/>
      <c r="K33" s="41" t="s">
        <v>8</v>
      </c>
      <c r="L33" s="319">
        <v>46</v>
      </c>
    </row>
    <row r="34" spans="1:13" ht="15" x14ac:dyDescent="0.25">
      <c r="A34">
        <f>COUNTIF($B$1:B34,'TABLA LM'!$D$6)</f>
        <v>0</v>
      </c>
      <c r="B34" s="41">
        <v>145681</v>
      </c>
      <c r="C34" s="41" t="s">
        <v>405</v>
      </c>
      <c r="D34" s="319">
        <v>14935</v>
      </c>
      <c r="E34" s="42"/>
      <c r="F34" s="433">
        <f>VLOOKUP($H34,LISTAS!$C$3:$D$35,2,0)</f>
        <v>4</v>
      </c>
      <c r="G34" s="41">
        <v>201456</v>
      </c>
      <c r="H34" s="41" t="s">
        <v>519</v>
      </c>
      <c r="I34" s="41" t="s">
        <v>22</v>
      </c>
      <c r="J34" s="41"/>
      <c r="K34" s="41" t="s">
        <v>8</v>
      </c>
      <c r="L34" s="319">
        <f>$L$32+$M$32</f>
        <v>15383</v>
      </c>
    </row>
    <row r="35" spans="1:13" ht="15" x14ac:dyDescent="0.25">
      <c r="A35">
        <f>COUNTIF($B$1:B35,'TABLA LM'!$D$6)</f>
        <v>0</v>
      </c>
      <c r="B35" s="41">
        <v>145681</v>
      </c>
      <c r="C35" s="41" t="s">
        <v>405</v>
      </c>
      <c r="D35" s="319">
        <v>14935</v>
      </c>
      <c r="E35" s="42"/>
      <c r="F35" s="433">
        <f>VLOOKUP($H35,LISTAS!$C$3:$D$35,2,0)</f>
        <v>5</v>
      </c>
      <c r="G35" s="41">
        <v>203264</v>
      </c>
      <c r="H35" s="41" t="s">
        <v>520</v>
      </c>
      <c r="I35" s="41" t="s">
        <v>24</v>
      </c>
      <c r="J35" s="41"/>
      <c r="K35" s="41" t="s">
        <v>8</v>
      </c>
      <c r="L35" s="319">
        <f t="shared" ref="L35:L38" si="2">$L$32+$M$32</f>
        <v>15383</v>
      </c>
    </row>
    <row r="36" spans="1:13" ht="15" x14ac:dyDescent="0.25">
      <c r="A36">
        <f>COUNTIF($B$1:B36,'TABLA LM'!$D$6)</f>
        <v>0</v>
      </c>
      <c r="B36" s="41">
        <v>145681</v>
      </c>
      <c r="C36" s="41" t="s">
        <v>405</v>
      </c>
      <c r="D36" s="319">
        <v>14935</v>
      </c>
      <c r="E36" s="42"/>
      <c r="F36" s="433">
        <f>VLOOKUP($H36,LISTAS!$C$3:$D$35,2,0)</f>
        <v>6</v>
      </c>
      <c r="G36" s="41">
        <v>203265</v>
      </c>
      <c r="H36" s="41" t="s">
        <v>525</v>
      </c>
      <c r="I36" s="41" t="s">
        <v>23</v>
      </c>
      <c r="J36" s="41"/>
      <c r="K36" s="41" t="s">
        <v>8</v>
      </c>
      <c r="L36" s="319">
        <f t="shared" si="2"/>
        <v>15383</v>
      </c>
    </row>
    <row r="37" spans="1:13" ht="15" x14ac:dyDescent="0.25">
      <c r="A37">
        <f>COUNTIF($B$1:B37,'TABLA LM'!$D$6)</f>
        <v>0</v>
      </c>
      <c r="B37" s="41">
        <v>145681</v>
      </c>
      <c r="C37" s="41" t="s">
        <v>405</v>
      </c>
      <c r="D37" s="319">
        <v>14935</v>
      </c>
      <c r="E37" s="42"/>
      <c r="F37" s="433">
        <f>VLOOKUP($H37,LISTAS!$C$3:$D$35,2,0)</f>
        <v>7</v>
      </c>
      <c r="G37" s="41">
        <v>214913</v>
      </c>
      <c r="H37" s="41" t="s">
        <v>521</v>
      </c>
      <c r="I37" s="41" t="s">
        <v>407</v>
      </c>
      <c r="J37" s="41"/>
      <c r="K37" s="41" t="s">
        <v>8</v>
      </c>
      <c r="L37" s="319">
        <f t="shared" si="2"/>
        <v>15383</v>
      </c>
    </row>
    <row r="38" spans="1:13" ht="15" x14ac:dyDescent="0.25">
      <c r="A38">
        <f>COUNTIF($B$1:B38,'TABLA LM'!$D$6)</f>
        <v>0</v>
      </c>
      <c r="B38" s="41">
        <v>145681</v>
      </c>
      <c r="C38" s="41" t="s">
        <v>405</v>
      </c>
      <c r="D38" s="319">
        <v>14935</v>
      </c>
      <c r="E38" s="42"/>
      <c r="F38" s="433">
        <f>VLOOKUP($H38,LISTAS!$C$3:$D$35,2,0)</f>
        <v>8</v>
      </c>
      <c r="G38" s="41">
        <v>214912</v>
      </c>
      <c r="H38" s="41" t="s">
        <v>522</v>
      </c>
      <c r="I38" s="41" t="s">
        <v>406</v>
      </c>
      <c r="J38" s="41"/>
      <c r="K38" s="41" t="s">
        <v>8</v>
      </c>
      <c r="L38" s="319">
        <f t="shared" si="2"/>
        <v>15383</v>
      </c>
    </row>
    <row r="39" spans="1:13" ht="15" x14ac:dyDescent="0.25">
      <c r="A39">
        <f>COUNTIF($B$1:B39,'TABLA LM'!$D$6)</f>
        <v>0</v>
      </c>
      <c r="B39" s="43">
        <v>140731</v>
      </c>
      <c r="C39" s="43" t="s">
        <v>360</v>
      </c>
      <c r="D39" s="320">
        <v>19481</v>
      </c>
      <c r="E39" s="44"/>
      <c r="F39" s="434">
        <f>VLOOKUP($H39,LISTAS!$C$3:$D$35,2,0)</f>
        <v>1</v>
      </c>
      <c r="G39" s="475" t="s">
        <v>604</v>
      </c>
      <c r="H39" s="43" t="s">
        <v>531</v>
      </c>
      <c r="I39" s="43" t="s">
        <v>20</v>
      </c>
      <c r="J39" s="43">
        <v>15.398999999999999</v>
      </c>
      <c r="K39" s="43" t="s">
        <v>21</v>
      </c>
      <c r="L39" s="320">
        <v>300</v>
      </c>
      <c r="M39" s="477">
        <f>(J39*L40)/1000</f>
        <v>299.98791899999998</v>
      </c>
    </row>
    <row r="40" spans="1:13" ht="15" x14ac:dyDescent="0.25">
      <c r="A40">
        <f>COUNTIF($B$1:B40,'TABLA LM'!$D$6)</f>
        <v>0</v>
      </c>
      <c r="B40" s="43">
        <v>140731</v>
      </c>
      <c r="C40" s="43" t="s">
        <v>360</v>
      </c>
      <c r="D40" s="320">
        <v>19481</v>
      </c>
      <c r="E40" s="44"/>
      <c r="F40" s="434">
        <f>VLOOKUP($H40,LISTAS!$C$3:$D$35,2,0)</f>
        <v>2</v>
      </c>
      <c r="G40" s="43">
        <v>180207</v>
      </c>
      <c r="H40" s="43" t="s">
        <v>526</v>
      </c>
      <c r="I40" s="43" t="s">
        <v>539</v>
      </c>
      <c r="J40" s="43">
        <v>15.398999999999999</v>
      </c>
      <c r="K40" s="43" t="s">
        <v>8</v>
      </c>
      <c r="L40" s="320">
        <v>19481</v>
      </c>
      <c r="M40" s="2">
        <f>INT(L40*3%)</f>
        <v>584</v>
      </c>
    </row>
    <row r="41" spans="1:13" ht="15" x14ac:dyDescent="0.25">
      <c r="A41">
        <f>COUNTIF($B$1:B41,'TABLA LM'!$D$6)</f>
        <v>0</v>
      </c>
      <c r="B41" s="43">
        <v>140731</v>
      </c>
      <c r="C41" s="43" t="s">
        <v>360</v>
      </c>
      <c r="D41" s="320">
        <v>19481</v>
      </c>
      <c r="E41" s="44"/>
      <c r="F41" s="434">
        <f>VLOOKUP($H41,LISTAS!$C$3:$D$35,2,0)</f>
        <v>3</v>
      </c>
      <c r="G41" s="43">
        <v>200834</v>
      </c>
      <c r="H41" s="43" t="s">
        <v>518</v>
      </c>
      <c r="I41" s="43" t="s">
        <v>73</v>
      </c>
      <c r="J41" s="43"/>
      <c r="K41" s="43" t="s">
        <v>8</v>
      </c>
      <c r="L41" s="320">
        <v>61</v>
      </c>
    </row>
    <row r="42" spans="1:13" ht="15" x14ac:dyDescent="0.25">
      <c r="A42">
        <f>COUNTIF($B$1:B42,'TABLA LM'!$D$6)</f>
        <v>0</v>
      </c>
      <c r="B42" s="43">
        <v>140731</v>
      </c>
      <c r="C42" s="43" t="s">
        <v>360</v>
      </c>
      <c r="D42" s="320">
        <v>19481</v>
      </c>
      <c r="E42" s="44"/>
      <c r="F42" s="434">
        <f>VLOOKUP($H42,LISTAS!$C$3:$D$35,2,0)</f>
        <v>4</v>
      </c>
      <c r="G42" s="43">
        <v>201456</v>
      </c>
      <c r="H42" s="43" t="s">
        <v>519</v>
      </c>
      <c r="I42" s="43" t="s">
        <v>22</v>
      </c>
      <c r="J42" s="43"/>
      <c r="K42" s="43" t="s">
        <v>8</v>
      </c>
      <c r="L42" s="320">
        <f>$L$40+$M$40</f>
        <v>20065</v>
      </c>
    </row>
    <row r="43" spans="1:13" ht="15" x14ac:dyDescent="0.25">
      <c r="A43">
        <f>COUNTIF($B$1:B43,'TABLA LM'!$D$6)</f>
        <v>0</v>
      </c>
      <c r="B43" s="43">
        <v>140731</v>
      </c>
      <c r="C43" s="43" t="s">
        <v>360</v>
      </c>
      <c r="D43" s="320">
        <v>19481</v>
      </c>
      <c r="E43" s="44"/>
      <c r="F43" s="434">
        <f>VLOOKUP($H43,LISTAS!$C$3:$D$35,2,0)</f>
        <v>5</v>
      </c>
      <c r="G43" s="43">
        <v>203264</v>
      </c>
      <c r="H43" s="43" t="s">
        <v>520</v>
      </c>
      <c r="I43" s="43" t="s">
        <v>24</v>
      </c>
      <c r="J43" s="43"/>
      <c r="K43" s="43" t="s">
        <v>8</v>
      </c>
      <c r="L43" s="320">
        <f t="shared" ref="L43:L46" si="3">$L$40+$M$40</f>
        <v>20065</v>
      </c>
    </row>
    <row r="44" spans="1:13" ht="15" x14ac:dyDescent="0.25">
      <c r="A44">
        <f>COUNTIF($B$1:B44,'TABLA LM'!$D$6)</f>
        <v>0</v>
      </c>
      <c r="B44" s="43">
        <v>140731</v>
      </c>
      <c r="C44" s="43" t="s">
        <v>360</v>
      </c>
      <c r="D44" s="320">
        <v>19481</v>
      </c>
      <c r="E44" s="44"/>
      <c r="F44" s="434">
        <f>VLOOKUP($H44,LISTAS!$C$3:$D$35,2,0)</f>
        <v>6</v>
      </c>
      <c r="G44" s="43">
        <v>203265</v>
      </c>
      <c r="H44" s="43" t="s">
        <v>525</v>
      </c>
      <c r="I44" s="43" t="s">
        <v>23</v>
      </c>
      <c r="J44" s="43"/>
      <c r="K44" s="43" t="s">
        <v>8</v>
      </c>
      <c r="L44" s="320">
        <f t="shared" si="3"/>
        <v>20065</v>
      </c>
    </row>
    <row r="45" spans="1:13" ht="15" x14ac:dyDescent="0.25">
      <c r="A45">
        <f>COUNTIF($B$1:B45,'TABLA LM'!$D$6)</f>
        <v>0</v>
      </c>
      <c r="B45" s="43">
        <v>140731</v>
      </c>
      <c r="C45" s="43" t="s">
        <v>360</v>
      </c>
      <c r="D45" s="320">
        <v>19481</v>
      </c>
      <c r="E45" s="44"/>
      <c r="F45" s="434">
        <f>VLOOKUP($H45,LISTAS!$C$3:$D$35,2,0)</f>
        <v>7</v>
      </c>
      <c r="G45" s="43">
        <v>201139</v>
      </c>
      <c r="H45" s="43" t="s">
        <v>521</v>
      </c>
      <c r="I45" s="43" t="s">
        <v>361</v>
      </c>
      <c r="J45" s="43"/>
      <c r="K45" s="43" t="s">
        <v>8</v>
      </c>
      <c r="L45" s="320">
        <f t="shared" si="3"/>
        <v>20065</v>
      </c>
    </row>
    <row r="46" spans="1:13" ht="15" x14ac:dyDescent="0.25">
      <c r="A46">
        <f>COUNTIF($B$1:B46,'TABLA LM'!$D$6)</f>
        <v>0</v>
      </c>
      <c r="B46" s="43">
        <v>140731</v>
      </c>
      <c r="C46" s="43" t="s">
        <v>360</v>
      </c>
      <c r="D46" s="320">
        <v>19481</v>
      </c>
      <c r="E46" s="44"/>
      <c r="F46" s="434">
        <f>VLOOKUP($H46,LISTAS!$C$3:$D$35,2,0)</f>
        <v>8</v>
      </c>
      <c r="G46" s="43">
        <v>201399</v>
      </c>
      <c r="H46" s="43" t="s">
        <v>522</v>
      </c>
      <c r="I46" s="43" t="s">
        <v>362</v>
      </c>
      <c r="J46" s="43"/>
      <c r="K46" s="43" t="s">
        <v>8</v>
      </c>
      <c r="L46" s="320">
        <f t="shared" si="3"/>
        <v>20065</v>
      </c>
    </row>
    <row r="47" spans="1:13" ht="15" x14ac:dyDescent="0.25">
      <c r="A47">
        <f>COUNTIF($B$1:B47,'TABLA LM'!$D$6)</f>
        <v>0</v>
      </c>
      <c r="B47" s="50" t="s">
        <v>502</v>
      </c>
      <c r="C47" s="51" t="s">
        <v>19</v>
      </c>
      <c r="D47" s="321">
        <v>19481</v>
      </c>
      <c r="E47" s="52"/>
      <c r="F47" s="435">
        <f>VLOOKUP($H47,LISTAS!$C$3:$D$35,2,0)</f>
        <v>1</v>
      </c>
      <c r="G47" s="475" t="s">
        <v>604</v>
      </c>
      <c r="H47" s="51" t="s">
        <v>531</v>
      </c>
      <c r="I47" s="51" t="s">
        <v>20</v>
      </c>
      <c r="J47" s="51">
        <v>15.398999999999999</v>
      </c>
      <c r="K47" s="51" t="s">
        <v>21</v>
      </c>
      <c r="L47" s="321">
        <v>300</v>
      </c>
      <c r="M47" s="477">
        <f>(J47*L48)/1000</f>
        <v>299.98791899999998</v>
      </c>
    </row>
    <row r="48" spans="1:13" ht="15" x14ac:dyDescent="0.25">
      <c r="A48">
        <f>COUNTIF($B$1:B48,'TABLA LM'!$D$6)</f>
        <v>0</v>
      </c>
      <c r="B48" s="50" t="s">
        <v>502</v>
      </c>
      <c r="C48" s="51" t="s">
        <v>19</v>
      </c>
      <c r="D48" s="321">
        <v>19481</v>
      </c>
      <c r="E48" s="52"/>
      <c r="F48" s="435">
        <f>VLOOKUP($H48,LISTAS!$C$3:$D$35,2,0)</f>
        <v>2</v>
      </c>
      <c r="G48" s="51">
        <v>180207</v>
      </c>
      <c r="H48" s="51" t="s">
        <v>526</v>
      </c>
      <c r="I48" s="51" t="s">
        <v>539</v>
      </c>
      <c r="J48" s="51">
        <v>15.398999999999999</v>
      </c>
      <c r="K48" s="51" t="s">
        <v>8</v>
      </c>
      <c r="L48" s="321">
        <v>19481</v>
      </c>
      <c r="M48" s="2">
        <f>INT(L48*3%)</f>
        <v>584</v>
      </c>
    </row>
    <row r="49" spans="1:13" ht="15" x14ac:dyDescent="0.25">
      <c r="A49">
        <f>COUNTIF($B$1:B49,'TABLA LM'!$D$6)</f>
        <v>0</v>
      </c>
      <c r="B49" s="50" t="s">
        <v>502</v>
      </c>
      <c r="C49" s="51" t="s">
        <v>19</v>
      </c>
      <c r="D49" s="321">
        <v>19481</v>
      </c>
      <c r="E49" s="52"/>
      <c r="F49" s="435">
        <f>VLOOKUP($H49,LISTAS!$C$3:$D$35,2,0)</f>
        <v>3</v>
      </c>
      <c r="G49" s="51">
        <v>200833</v>
      </c>
      <c r="H49" s="51" t="s">
        <v>518</v>
      </c>
      <c r="I49" s="51" t="s">
        <v>27</v>
      </c>
      <c r="J49" s="51"/>
      <c r="K49" s="51" t="s">
        <v>8</v>
      </c>
      <c r="L49" s="321">
        <v>61</v>
      </c>
    </row>
    <row r="50" spans="1:13" ht="15" x14ac:dyDescent="0.25">
      <c r="A50">
        <f>COUNTIF($B$1:B50,'TABLA LM'!$D$6)</f>
        <v>0</v>
      </c>
      <c r="B50" s="50" t="s">
        <v>502</v>
      </c>
      <c r="C50" s="51" t="s">
        <v>19</v>
      </c>
      <c r="D50" s="321">
        <v>19481</v>
      </c>
      <c r="E50" s="52"/>
      <c r="F50" s="435">
        <f>VLOOKUP($H50,LISTAS!$C$3:$D$35,2,0)</f>
        <v>4</v>
      </c>
      <c r="G50" s="51">
        <v>201456</v>
      </c>
      <c r="H50" s="51" t="s">
        <v>519</v>
      </c>
      <c r="I50" s="51" t="s">
        <v>22</v>
      </c>
      <c r="J50" s="51"/>
      <c r="K50" s="51" t="s">
        <v>8</v>
      </c>
      <c r="L50" s="321">
        <f>$L$48+$M$48</f>
        <v>20065</v>
      </c>
    </row>
    <row r="51" spans="1:13" ht="15" x14ac:dyDescent="0.25">
      <c r="A51">
        <f>COUNTIF($B$1:B51,'TABLA LM'!$D$6)</f>
        <v>0</v>
      </c>
      <c r="B51" s="50" t="s">
        <v>502</v>
      </c>
      <c r="C51" s="51" t="s">
        <v>19</v>
      </c>
      <c r="D51" s="321">
        <v>19481</v>
      </c>
      <c r="E51" s="52"/>
      <c r="F51" s="435">
        <f>VLOOKUP($H51,LISTAS!$C$3:$D$35,2,0)</f>
        <v>5</v>
      </c>
      <c r="G51" s="51">
        <v>203264</v>
      </c>
      <c r="H51" s="51" t="s">
        <v>520</v>
      </c>
      <c r="I51" s="51" t="s">
        <v>24</v>
      </c>
      <c r="J51" s="51"/>
      <c r="K51" s="51" t="s">
        <v>8</v>
      </c>
      <c r="L51" s="321">
        <f t="shared" ref="L51:L54" si="4">$L$48+$M$48</f>
        <v>20065</v>
      </c>
    </row>
    <row r="52" spans="1:13" ht="15" x14ac:dyDescent="0.25">
      <c r="A52">
        <f>COUNTIF($B$1:B52,'TABLA LM'!$D$6)</f>
        <v>0</v>
      </c>
      <c r="B52" s="50" t="s">
        <v>502</v>
      </c>
      <c r="C52" s="51" t="s">
        <v>19</v>
      </c>
      <c r="D52" s="321">
        <v>19481</v>
      </c>
      <c r="E52" s="52"/>
      <c r="F52" s="435">
        <f>VLOOKUP($H52,LISTAS!$C$3:$D$35,2,0)</f>
        <v>6</v>
      </c>
      <c r="G52" s="51">
        <v>203265</v>
      </c>
      <c r="H52" s="51" t="s">
        <v>525</v>
      </c>
      <c r="I52" s="51" t="s">
        <v>23</v>
      </c>
      <c r="J52" s="51"/>
      <c r="K52" s="51" t="s">
        <v>8</v>
      </c>
      <c r="L52" s="321">
        <f t="shared" si="4"/>
        <v>20065</v>
      </c>
    </row>
    <row r="53" spans="1:13" ht="15" x14ac:dyDescent="0.25">
      <c r="A53">
        <f>COUNTIF($B$1:B53,'TABLA LM'!$D$6)</f>
        <v>0</v>
      </c>
      <c r="B53" s="50" t="s">
        <v>502</v>
      </c>
      <c r="C53" s="51" t="s">
        <v>19</v>
      </c>
      <c r="D53" s="321">
        <v>19481</v>
      </c>
      <c r="E53" s="52"/>
      <c r="F53" s="435">
        <f>VLOOKUP($H53,LISTAS!$C$3:$D$35,2,0)</f>
        <v>7</v>
      </c>
      <c r="G53" s="51">
        <v>211864</v>
      </c>
      <c r="H53" s="51" t="s">
        <v>521</v>
      </c>
      <c r="I53" s="51" t="s">
        <v>26</v>
      </c>
      <c r="J53" s="51"/>
      <c r="K53" s="51" t="s">
        <v>8</v>
      </c>
      <c r="L53" s="321">
        <f t="shared" si="4"/>
        <v>20065</v>
      </c>
    </row>
    <row r="54" spans="1:13" ht="15" x14ac:dyDescent="0.25">
      <c r="A54">
        <f>COUNTIF($B$1:B54,'TABLA LM'!$D$6)</f>
        <v>0</v>
      </c>
      <c r="B54" s="50" t="s">
        <v>502</v>
      </c>
      <c r="C54" s="51" t="s">
        <v>19</v>
      </c>
      <c r="D54" s="321">
        <v>19481</v>
      </c>
      <c r="E54" s="52"/>
      <c r="F54" s="435">
        <f>VLOOKUP($H54,LISTAS!$C$3:$D$35,2,0)</f>
        <v>8</v>
      </c>
      <c r="G54" s="51">
        <v>211865</v>
      </c>
      <c r="H54" s="51" t="s">
        <v>522</v>
      </c>
      <c r="I54" s="51" t="s">
        <v>25</v>
      </c>
      <c r="J54" s="51"/>
      <c r="K54" s="51" t="s">
        <v>8</v>
      </c>
      <c r="L54" s="321">
        <f t="shared" si="4"/>
        <v>20065</v>
      </c>
    </row>
    <row r="55" spans="1:13" ht="15" x14ac:dyDescent="0.25">
      <c r="A55">
        <f>COUNTIF($B$1:B55,'TABLA LM'!$D$6)</f>
        <v>0</v>
      </c>
      <c r="B55" s="53" t="s">
        <v>503</v>
      </c>
      <c r="C55" s="54" t="s">
        <v>19</v>
      </c>
      <c r="D55" s="322">
        <v>14177</v>
      </c>
      <c r="E55" s="55"/>
      <c r="F55" s="436">
        <f>VLOOKUP($H55,LISTAS!$C$3:$D$35,2,0)</f>
        <v>1</v>
      </c>
      <c r="G55" s="475" t="s">
        <v>605</v>
      </c>
      <c r="H55" s="54" t="s">
        <v>531</v>
      </c>
      <c r="I55" s="54" t="s">
        <v>20</v>
      </c>
      <c r="J55" s="54">
        <v>15.398999999999999</v>
      </c>
      <c r="K55" s="54" t="s">
        <v>21</v>
      </c>
      <c r="L55" s="322">
        <v>220</v>
      </c>
      <c r="M55" s="477">
        <f>(J55*L56)/1000</f>
        <v>218.311623</v>
      </c>
    </row>
    <row r="56" spans="1:13" ht="15" x14ac:dyDescent="0.25">
      <c r="A56">
        <f>COUNTIF($B$1:B56,'TABLA LM'!$D$6)</f>
        <v>0</v>
      </c>
      <c r="B56" s="53" t="s">
        <v>503</v>
      </c>
      <c r="C56" s="54" t="s">
        <v>19</v>
      </c>
      <c r="D56" s="322">
        <v>14177</v>
      </c>
      <c r="E56" s="55"/>
      <c r="F56" s="436">
        <f>VLOOKUP($H56,LISTAS!$C$3:$D$35,2,0)</f>
        <v>2</v>
      </c>
      <c r="G56" s="54">
        <v>180207</v>
      </c>
      <c r="H56" s="54" t="s">
        <v>526</v>
      </c>
      <c r="I56" s="54" t="s">
        <v>539</v>
      </c>
      <c r="J56" s="54">
        <v>15.398999999999999</v>
      </c>
      <c r="K56" s="54" t="s">
        <v>8</v>
      </c>
      <c r="L56" s="322">
        <v>14177</v>
      </c>
      <c r="M56" s="2">
        <f>INT(L56*3%)</f>
        <v>425</v>
      </c>
    </row>
    <row r="57" spans="1:13" ht="15" x14ac:dyDescent="0.25">
      <c r="A57">
        <f>COUNTIF($B$1:B57,'TABLA LM'!$D$6)</f>
        <v>0</v>
      </c>
      <c r="B57" s="53" t="s">
        <v>503</v>
      </c>
      <c r="C57" s="54" t="s">
        <v>19</v>
      </c>
      <c r="D57" s="322">
        <v>14177</v>
      </c>
      <c r="E57" s="55"/>
      <c r="F57" s="436">
        <f>VLOOKUP($H57,LISTAS!$C$3:$D$35,2,0)</f>
        <v>3</v>
      </c>
      <c r="G57" s="54">
        <v>200833</v>
      </c>
      <c r="H57" s="54" t="s">
        <v>518</v>
      </c>
      <c r="I57" s="54" t="s">
        <v>27</v>
      </c>
      <c r="J57" s="54"/>
      <c r="K57" s="54" t="s">
        <v>8</v>
      </c>
      <c r="L57" s="322">
        <v>44</v>
      </c>
    </row>
    <row r="58" spans="1:13" ht="15" x14ac:dyDescent="0.25">
      <c r="A58">
        <f>COUNTIF($B$1:B58,'TABLA LM'!$D$6)</f>
        <v>0</v>
      </c>
      <c r="B58" s="53" t="s">
        <v>503</v>
      </c>
      <c r="C58" s="54" t="s">
        <v>19</v>
      </c>
      <c r="D58" s="322">
        <v>14177</v>
      </c>
      <c r="E58" s="55"/>
      <c r="F58" s="436">
        <f>VLOOKUP($H58,LISTAS!$C$3:$D$35,2,0)</f>
        <v>4</v>
      </c>
      <c r="G58" s="54">
        <v>201456</v>
      </c>
      <c r="H58" s="54" t="s">
        <v>519</v>
      </c>
      <c r="I58" s="54" t="s">
        <v>22</v>
      </c>
      <c r="J58" s="54"/>
      <c r="K58" s="54" t="s">
        <v>8</v>
      </c>
      <c r="L58" s="322">
        <f>$L$56+$M$56</f>
        <v>14602</v>
      </c>
    </row>
    <row r="59" spans="1:13" ht="15" x14ac:dyDescent="0.25">
      <c r="A59">
        <f>COUNTIF($B$1:B59,'TABLA LM'!$D$6)</f>
        <v>0</v>
      </c>
      <c r="B59" s="53" t="s">
        <v>503</v>
      </c>
      <c r="C59" s="54" t="s">
        <v>19</v>
      </c>
      <c r="D59" s="322">
        <v>14177</v>
      </c>
      <c r="E59" s="55"/>
      <c r="F59" s="436">
        <f>VLOOKUP($H59,LISTAS!$C$3:$D$35,2,0)</f>
        <v>5</v>
      </c>
      <c r="G59" s="54">
        <v>203264</v>
      </c>
      <c r="H59" s="54" t="s">
        <v>520</v>
      </c>
      <c r="I59" s="54" t="s">
        <v>24</v>
      </c>
      <c r="J59" s="54"/>
      <c r="K59" s="54" t="s">
        <v>8</v>
      </c>
      <c r="L59" s="322">
        <f t="shared" ref="L59:L62" si="5">$L$56+$M$56</f>
        <v>14602</v>
      </c>
    </row>
    <row r="60" spans="1:13" ht="15" x14ac:dyDescent="0.25">
      <c r="A60">
        <f>COUNTIF($B$1:B60,'TABLA LM'!$D$6)</f>
        <v>0</v>
      </c>
      <c r="B60" s="53" t="s">
        <v>503</v>
      </c>
      <c r="C60" s="54" t="s">
        <v>19</v>
      </c>
      <c r="D60" s="322">
        <v>14177</v>
      </c>
      <c r="E60" s="55"/>
      <c r="F60" s="436">
        <f>VLOOKUP($H60,LISTAS!$C$3:$D$35,2,0)</f>
        <v>6</v>
      </c>
      <c r="G60" s="54">
        <v>203265</v>
      </c>
      <c r="H60" s="54" t="s">
        <v>525</v>
      </c>
      <c r="I60" s="54" t="s">
        <v>23</v>
      </c>
      <c r="J60" s="54"/>
      <c r="K60" s="54" t="s">
        <v>8</v>
      </c>
      <c r="L60" s="322">
        <f t="shared" si="5"/>
        <v>14602</v>
      </c>
    </row>
    <row r="61" spans="1:13" ht="15" x14ac:dyDescent="0.25">
      <c r="A61">
        <f>COUNTIF($B$1:B61,'TABLA LM'!$D$6)</f>
        <v>0</v>
      </c>
      <c r="B61" s="53" t="s">
        <v>503</v>
      </c>
      <c r="C61" s="54" t="s">
        <v>19</v>
      </c>
      <c r="D61" s="322">
        <v>14177</v>
      </c>
      <c r="E61" s="55"/>
      <c r="F61" s="436">
        <f>VLOOKUP($H61,LISTAS!$C$3:$D$35,2,0)</f>
        <v>7</v>
      </c>
      <c r="G61" s="54">
        <v>211866</v>
      </c>
      <c r="H61" s="54" t="s">
        <v>521</v>
      </c>
      <c r="I61" s="54" t="s">
        <v>29</v>
      </c>
      <c r="J61" s="54"/>
      <c r="K61" s="54" t="s">
        <v>8</v>
      </c>
      <c r="L61" s="322">
        <f t="shared" si="5"/>
        <v>14602</v>
      </c>
    </row>
    <row r="62" spans="1:13" ht="15" x14ac:dyDescent="0.25">
      <c r="A62">
        <f>COUNTIF($B$1:B62,'TABLA LM'!$D$6)</f>
        <v>0</v>
      </c>
      <c r="B62" s="53" t="s">
        <v>503</v>
      </c>
      <c r="C62" s="54" t="s">
        <v>19</v>
      </c>
      <c r="D62" s="322">
        <v>14177</v>
      </c>
      <c r="E62" s="55"/>
      <c r="F62" s="436">
        <f>VLOOKUP($H62,LISTAS!$C$3:$D$35,2,0)</f>
        <v>8</v>
      </c>
      <c r="G62" s="54">
        <v>211867</v>
      </c>
      <c r="H62" s="54" t="s">
        <v>522</v>
      </c>
      <c r="I62" s="54" t="s">
        <v>28</v>
      </c>
      <c r="J62" s="54"/>
      <c r="K62" s="54" t="s">
        <v>8</v>
      </c>
      <c r="L62" s="322">
        <f t="shared" si="5"/>
        <v>14602</v>
      </c>
    </row>
    <row r="63" spans="1:13" ht="15" x14ac:dyDescent="0.25">
      <c r="A63">
        <f>COUNTIF($B$1:B63,'TABLA LM'!$D$6)</f>
        <v>0</v>
      </c>
      <c r="B63" s="56">
        <v>145574</v>
      </c>
      <c r="C63" s="56" t="s">
        <v>337</v>
      </c>
      <c r="D63" s="323">
        <v>9000</v>
      </c>
      <c r="E63" s="57"/>
      <c r="F63" s="437">
        <f>VLOOKUP($H63,LISTAS!$C$3:$D$35,2,0)</f>
        <v>1</v>
      </c>
      <c r="G63" s="56">
        <v>130453</v>
      </c>
      <c r="H63" s="56" t="s">
        <v>531</v>
      </c>
      <c r="I63" s="56" t="s">
        <v>338</v>
      </c>
      <c r="J63" s="56">
        <v>5</v>
      </c>
      <c r="K63" s="56" t="s">
        <v>21</v>
      </c>
      <c r="L63" s="323">
        <v>54</v>
      </c>
    </row>
    <row r="64" spans="1:13" ht="15" x14ac:dyDescent="0.25">
      <c r="A64">
        <f>COUNTIF($B$1:B64,'TABLA LM'!$D$6)</f>
        <v>0</v>
      </c>
      <c r="B64" s="56">
        <v>145574</v>
      </c>
      <c r="C64" s="56" t="s">
        <v>337</v>
      </c>
      <c r="D64" s="323">
        <v>9000</v>
      </c>
      <c r="E64" s="57"/>
      <c r="F64" s="437">
        <f>VLOOKUP($H64,LISTAS!$C$3:$D$35,2,0)</f>
        <v>2</v>
      </c>
      <c r="G64" s="56">
        <v>180238</v>
      </c>
      <c r="H64" s="56" t="s">
        <v>526</v>
      </c>
      <c r="I64" s="56" t="s">
        <v>540</v>
      </c>
      <c r="J64" s="56">
        <v>5</v>
      </c>
      <c r="K64" s="56" t="s">
        <v>8</v>
      </c>
      <c r="L64" s="323">
        <v>9000</v>
      </c>
      <c r="M64" s="2">
        <f>INT(L64*3%)</f>
        <v>270</v>
      </c>
    </row>
    <row r="65" spans="1:12" ht="15" x14ac:dyDescent="0.25">
      <c r="A65">
        <f>COUNTIF($B$1:B65,'TABLA LM'!$D$6)</f>
        <v>0</v>
      </c>
      <c r="B65" s="56">
        <v>145574</v>
      </c>
      <c r="C65" s="56" t="s">
        <v>337</v>
      </c>
      <c r="D65" s="323">
        <v>9000</v>
      </c>
      <c r="E65" s="57"/>
      <c r="F65" s="437">
        <f>VLOOKUP($H65,LISTAS!$C$3:$D$35,2,0)</f>
        <v>3</v>
      </c>
      <c r="G65" s="56">
        <v>200834</v>
      </c>
      <c r="H65" s="56" t="s">
        <v>518</v>
      </c>
      <c r="I65" s="56" t="s">
        <v>73</v>
      </c>
      <c r="J65" s="56"/>
      <c r="K65" s="56" t="s">
        <v>8</v>
      </c>
      <c r="L65" s="323">
        <v>22</v>
      </c>
    </row>
    <row r="66" spans="1:12" ht="15" x14ac:dyDescent="0.25">
      <c r="A66">
        <f>COUNTIF($B$1:B66,'TABLA LM'!$D$6)</f>
        <v>0</v>
      </c>
      <c r="B66" s="56">
        <v>145574</v>
      </c>
      <c r="C66" s="56" t="s">
        <v>337</v>
      </c>
      <c r="D66" s="323">
        <v>9000</v>
      </c>
      <c r="E66" s="57"/>
      <c r="F66" s="437">
        <f>VLOOKUP($H66,LISTAS!$C$3:$D$35,2,0)</f>
        <v>4</v>
      </c>
      <c r="G66" s="56">
        <v>201452</v>
      </c>
      <c r="H66" s="56" t="s">
        <v>519</v>
      </c>
      <c r="I66" s="56" t="s">
        <v>32</v>
      </c>
      <c r="J66" s="56"/>
      <c r="K66" s="56" t="s">
        <v>8</v>
      </c>
      <c r="L66" s="323">
        <v>9270</v>
      </c>
    </row>
    <row r="67" spans="1:12" ht="15" x14ac:dyDescent="0.25">
      <c r="A67">
        <f>COUNTIF($B$1:B67,'TABLA LM'!$D$6)</f>
        <v>0</v>
      </c>
      <c r="B67" s="56">
        <v>145574</v>
      </c>
      <c r="C67" s="56" t="s">
        <v>337</v>
      </c>
      <c r="D67" s="323">
        <v>9000</v>
      </c>
      <c r="E67" s="57"/>
      <c r="F67" s="437">
        <f>VLOOKUP($H67,LISTAS!$C$3:$D$35,2,0)</f>
        <v>5</v>
      </c>
      <c r="G67" s="56">
        <v>203264</v>
      </c>
      <c r="H67" s="56" t="s">
        <v>520</v>
      </c>
      <c r="I67" s="56" t="s">
        <v>24</v>
      </c>
      <c r="J67" s="56"/>
      <c r="K67" s="56" t="s">
        <v>8</v>
      </c>
      <c r="L67" s="323">
        <v>9270</v>
      </c>
    </row>
    <row r="68" spans="1:12" ht="15" x14ac:dyDescent="0.25">
      <c r="A68">
        <f>COUNTIF($B$1:B68,'TABLA LM'!$D$6)</f>
        <v>0</v>
      </c>
      <c r="B68" s="56">
        <v>145574</v>
      </c>
      <c r="C68" s="56" t="s">
        <v>337</v>
      </c>
      <c r="D68" s="323">
        <v>9000</v>
      </c>
      <c r="E68" s="57"/>
      <c r="F68" s="437">
        <f>VLOOKUP($H68,LISTAS!$C$3:$D$35,2,0)</f>
        <v>6</v>
      </c>
      <c r="G68" s="56">
        <v>203265</v>
      </c>
      <c r="H68" s="56" t="s">
        <v>525</v>
      </c>
      <c r="I68" s="56" t="s">
        <v>23</v>
      </c>
      <c r="J68" s="56"/>
      <c r="K68" s="56" t="s">
        <v>8</v>
      </c>
      <c r="L68" s="323">
        <v>9270</v>
      </c>
    </row>
    <row r="69" spans="1:12" ht="15" x14ac:dyDescent="0.25">
      <c r="A69">
        <f>COUNTIF($B$1:B69,'TABLA LM'!$D$6)</f>
        <v>0</v>
      </c>
      <c r="B69" s="56">
        <v>145574</v>
      </c>
      <c r="C69" s="56" t="s">
        <v>337</v>
      </c>
      <c r="D69" s="323">
        <v>9000</v>
      </c>
      <c r="E69" s="57"/>
      <c r="F69" s="437">
        <f>VLOOKUP($H69,LISTAS!$C$3:$D$35,2,0)</f>
        <v>7</v>
      </c>
      <c r="G69" s="56">
        <v>212360</v>
      </c>
      <c r="H69" s="56" t="s">
        <v>521</v>
      </c>
      <c r="I69" s="56" t="s">
        <v>339</v>
      </c>
      <c r="J69" s="56"/>
      <c r="K69" s="56" t="s">
        <v>8</v>
      </c>
      <c r="L69" s="323">
        <v>9180</v>
      </c>
    </row>
    <row r="70" spans="1:12" ht="15" x14ac:dyDescent="0.25">
      <c r="A70">
        <f>COUNTIF($B$1:B70,'TABLA LM'!$D$6)</f>
        <v>0</v>
      </c>
      <c r="B70" s="56">
        <v>145574</v>
      </c>
      <c r="C70" s="56" t="s">
        <v>337</v>
      </c>
      <c r="D70" s="323">
        <v>9000</v>
      </c>
      <c r="E70" s="57"/>
      <c r="F70" s="437">
        <f>VLOOKUP($H70,LISTAS!$C$3:$D$35,2,0)</f>
        <v>8</v>
      </c>
      <c r="G70" s="56">
        <v>212361</v>
      </c>
      <c r="H70" s="56" t="s">
        <v>522</v>
      </c>
      <c r="I70" s="56" t="s">
        <v>340</v>
      </c>
      <c r="J70" s="56"/>
      <c r="K70" s="56" t="s">
        <v>8</v>
      </c>
      <c r="L70" s="323">
        <v>9180</v>
      </c>
    </row>
    <row r="71" spans="1:12" ht="15" x14ac:dyDescent="0.25">
      <c r="A71">
        <f>COUNTIF($B$1:B71,'TABLA LM'!$D$6)</f>
        <v>0</v>
      </c>
      <c r="B71" s="58">
        <v>147768</v>
      </c>
      <c r="C71" s="58" t="s">
        <v>447</v>
      </c>
      <c r="D71" s="324">
        <v>10000</v>
      </c>
      <c r="E71" s="59"/>
      <c r="F71" s="438">
        <f>VLOOKUP($H71,LISTAS!$C$3:$D$35,2,0)</f>
        <v>1</v>
      </c>
      <c r="G71" s="58">
        <v>181814</v>
      </c>
      <c r="H71" s="58" t="s">
        <v>571</v>
      </c>
      <c r="I71" s="58" t="s">
        <v>386</v>
      </c>
      <c r="J71" s="58">
        <v>5</v>
      </c>
      <c r="K71" s="58" t="s">
        <v>8</v>
      </c>
      <c r="L71" s="324">
        <v>10000</v>
      </c>
    </row>
    <row r="72" spans="1:12" ht="15" x14ac:dyDescent="0.25">
      <c r="A72">
        <f>COUNTIF($B$1:B72,'TABLA LM'!$D$6)</f>
        <v>0</v>
      </c>
      <c r="B72" s="58">
        <v>147768</v>
      </c>
      <c r="C72" s="58" t="s">
        <v>447</v>
      </c>
      <c r="D72" s="324">
        <v>10000</v>
      </c>
      <c r="E72" s="59"/>
      <c r="F72" s="438">
        <f>VLOOKUP($H72,LISTAS!$C$3:$D$35,2,0)</f>
        <v>3</v>
      </c>
      <c r="G72" s="58">
        <v>200833</v>
      </c>
      <c r="H72" s="58" t="s">
        <v>518</v>
      </c>
      <c r="I72" s="58" t="s">
        <v>27</v>
      </c>
      <c r="J72" s="58">
        <v>5</v>
      </c>
      <c r="K72" s="58" t="s">
        <v>8</v>
      </c>
      <c r="L72" s="324">
        <v>28</v>
      </c>
    </row>
    <row r="73" spans="1:12" ht="15" x14ac:dyDescent="0.25">
      <c r="A73">
        <f>COUNTIF($B$1:B73,'TABLA LM'!$D$6)</f>
        <v>0</v>
      </c>
      <c r="B73" s="58">
        <v>147768</v>
      </c>
      <c r="C73" s="58" t="s">
        <v>447</v>
      </c>
      <c r="D73" s="324">
        <v>10000</v>
      </c>
      <c r="E73" s="59"/>
      <c r="F73" s="438">
        <f>VLOOKUP($H73,LISTAS!$C$3:$D$35,2,0)</f>
        <v>4</v>
      </c>
      <c r="G73" s="58">
        <v>215109</v>
      </c>
      <c r="H73" s="58" t="s">
        <v>519</v>
      </c>
      <c r="I73" s="58" t="s">
        <v>380</v>
      </c>
      <c r="J73" s="58"/>
      <c r="K73" s="58" t="s">
        <v>8</v>
      </c>
      <c r="L73" s="324">
        <v>10100</v>
      </c>
    </row>
    <row r="74" spans="1:12" ht="15" x14ac:dyDescent="0.25">
      <c r="A74">
        <f>COUNTIF($B$1:B74,'TABLA LM'!$D$6)</f>
        <v>0</v>
      </c>
      <c r="B74" s="58">
        <v>147768</v>
      </c>
      <c r="C74" s="58" t="s">
        <v>447</v>
      </c>
      <c r="D74" s="324">
        <v>10000</v>
      </c>
      <c r="E74" s="59"/>
      <c r="F74" s="438">
        <f>VLOOKUP($H74,LISTAS!$C$3:$D$35,2,0)</f>
        <v>5</v>
      </c>
      <c r="G74" s="58">
        <v>215101</v>
      </c>
      <c r="H74" s="58" t="s">
        <v>520</v>
      </c>
      <c r="I74" s="58" t="s">
        <v>381</v>
      </c>
      <c r="J74" s="58"/>
      <c r="K74" s="58" t="s">
        <v>8</v>
      </c>
      <c r="L74" s="324">
        <v>10100</v>
      </c>
    </row>
    <row r="75" spans="1:12" ht="15" x14ac:dyDescent="0.25">
      <c r="A75">
        <f>COUNTIF($B$1:B75,'TABLA LM'!$D$6)</f>
        <v>0</v>
      </c>
      <c r="B75" s="58">
        <v>147768</v>
      </c>
      <c r="C75" s="58" t="s">
        <v>447</v>
      </c>
      <c r="D75" s="324">
        <v>10000</v>
      </c>
      <c r="E75" s="59"/>
      <c r="F75" s="438">
        <f>VLOOKUP($H75,LISTAS!$C$3:$D$35,2,0)</f>
        <v>6</v>
      </c>
      <c r="G75" s="58">
        <v>215102</v>
      </c>
      <c r="H75" s="58" t="s">
        <v>525</v>
      </c>
      <c r="I75" s="58" t="s">
        <v>382</v>
      </c>
      <c r="J75" s="58"/>
      <c r="K75" s="58" t="s">
        <v>8</v>
      </c>
      <c r="L75" s="324">
        <v>10100</v>
      </c>
    </row>
    <row r="76" spans="1:12" ht="15" x14ac:dyDescent="0.25">
      <c r="A76">
        <f>COUNTIF($B$1:B76,'TABLA LM'!$D$6)</f>
        <v>0</v>
      </c>
      <c r="B76" s="58">
        <v>147768</v>
      </c>
      <c r="C76" s="58" t="s">
        <v>447</v>
      </c>
      <c r="D76" s="324">
        <v>10000</v>
      </c>
      <c r="E76" s="59"/>
      <c r="F76" s="438">
        <f>VLOOKUP($H76,LISTAS!$C$3:$D$35,2,0)</f>
        <v>7</v>
      </c>
      <c r="G76" s="58">
        <v>215110</v>
      </c>
      <c r="H76" s="58" t="s">
        <v>521</v>
      </c>
      <c r="I76" s="58" t="s">
        <v>449</v>
      </c>
      <c r="J76" s="58"/>
      <c r="K76" s="58" t="s">
        <v>8</v>
      </c>
      <c r="L76" s="324">
        <v>10200</v>
      </c>
    </row>
    <row r="77" spans="1:12" ht="15" x14ac:dyDescent="0.25">
      <c r="A77">
        <f>COUNTIF($B$1:B77,'TABLA LM'!$D$6)</f>
        <v>0</v>
      </c>
      <c r="B77" s="58">
        <v>147768</v>
      </c>
      <c r="C77" s="58" t="s">
        <v>447</v>
      </c>
      <c r="D77" s="324">
        <v>10000</v>
      </c>
      <c r="E77" s="59"/>
      <c r="F77" s="438">
        <f>VLOOKUP($H77,LISTAS!$C$3:$D$35,2,0)</f>
        <v>8</v>
      </c>
      <c r="G77" s="58">
        <v>215112</v>
      </c>
      <c r="H77" s="58" t="s">
        <v>522</v>
      </c>
      <c r="I77" s="58" t="s">
        <v>448</v>
      </c>
      <c r="J77" s="58"/>
      <c r="K77" s="58" t="s">
        <v>8</v>
      </c>
      <c r="L77" s="324">
        <v>10200</v>
      </c>
    </row>
    <row r="78" spans="1:12" ht="15" x14ac:dyDescent="0.25">
      <c r="A78">
        <f>COUNTIF($B$1:B78,'TABLA LM'!$D$6)</f>
        <v>0</v>
      </c>
      <c r="B78" s="60">
        <v>145573</v>
      </c>
      <c r="C78" s="60" t="s">
        <v>346</v>
      </c>
      <c r="D78" s="325">
        <v>19481</v>
      </c>
      <c r="E78" s="61"/>
      <c r="F78" s="439">
        <f>VLOOKUP($H78,LISTAS!$C$3:$D$35,2,0)</f>
        <v>1</v>
      </c>
      <c r="G78" s="60" t="s">
        <v>604</v>
      </c>
      <c r="H78" s="60" t="s">
        <v>531</v>
      </c>
      <c r="I78" s="60" t="s">
        <v>20</v>
      </c>
      <c r="J78" s="60">
        <v>15</v>
      </c>
      <c r="K78" s="60" t="s">
        <v>21</v>
      </c>
      <c r="L78" s="325">
        <v>300</v>
      </c>
    </row>
    <row r="79" spans="1:12" ht="15" x14ac:dyDescent="0.25">
      <c r="A79">
        <f>COUNTIF($B$1:B79,'TABLA LM'!$D$6)</f>
        <v>0</v>
      </c>
      <c r="B79" s="60">
        <v>145573</v>
      </c>
      <c r="C79" s="60" t="s">
        <v>346</v>
      </c>
      <c r="D79" s="325">
        <v>19481</v>
      </c>
      <c r="E79" s="61"/>
      <c r="F79" s="439">
        <f>VLOOKUP($H79,LISTAS!$C$3:$D$35,2,0)</f>
        <v>2</v>
      </c>
      <c r="G79" s="60">
        <v>180207</v>
      </c>
      <c r="H79" s="60" t="s">
        <v>526</v>
      </c>
      <c r="I79" s="60" t="s">
        <v>539</v>
      </c>
      <c r="J79" s="60">
        <v>15</v>
      </c>
      <c r="K79" s="60" t="s">
        <v>8</v>
      </c>
      <c r="L79" s="325">
        <v>19481</v>
      </c>
    </row>
    <row r="80" spans="1:12" ht="15" x14ac:dyDescent="0.25">
      <c r="A80">
        <f>COUNTIF($B$1:B80,'TABLA LM'!$D$6)</f>
        <v>0</v>
      </c>
      <c r="B80" s="60">
        <v>145573</v>
      </c>
      <c r="C80" s="60" t="s">
        <v>346</v>
      </c>
      <c r="D80" s="325">
        <v>19481</v>
      </c>
      <c r="E80" s="61"/>
      <c r="F80" s="439">
        <f>VLOOKUP($H80,LISTAS!$C$3:$D$35,2,0)</f>
        <v>3</v>
      </c>
      <c r="G80" s="60">
        <v>200834</v>
      </c>
      <c r="H80" s="60" t="s">
        <v>518</v>
      </c>
      <c r="I80" s="60" t="s">
        <v>73</v>
      </c>
      <c r="J80" s="60"/>
      <c r="K80" s="60" t="s">
        <v>8</v>
      </c>
      <c r="L80" s="325">
        <v>63</v>
      </c>
    </row>
    <row r="81" spans="1:12" ht="15" x14ac:dyDescent="0.25">
      <c r="A81">
        <f>COUNTIF($B$1:B81,'TABLA LM'!$D$6)</f>
        <v>0</v>
      </c>
      <c r="B81" s="60">
        <v>145573</v>
      </c>
      <c r="C81" s="60" t="s">
        <v>346</v>
      </c>
      <c r="D81" s="325">
        <v>19481</v>
      </c>
      <c r="E81" s="61"/>
      <c r="F81" s="439">
        <f>VLOOKUP($H81,LISTAS!$C$3:$D$35,2,0)</f>
        <v>4</v>
      </c>
      <c r="G81" s="60">
        <v>201456</v>
      </c>
      <c r="H81" s="60" t="s">
        <v>519</v>
      </c>
      <c r="I81" s="60" t="s">
        <v>22</v>
      </c>
      <c r="J81" s="60"/>
      <c r="K81" s="60" t="s">
        <v>8</v>
      </c>
      <c r="L81" s="325">
        <v>20065</v>
      </c>
    </row>
    <row r="82" spans="1:12" ht="15" x14ac:dyDescent="0.25">
      <c r="A82">
        <f>COUNTIF($B$1:B82,'TABLA LM'!$D$6)</f>
        <v>0</v>
      </c>
      <c r="B82" s="60">
        <v>145573</v>
      </c>
      <c r="C82" s="60" t="s">
        <v>346</v>
      </c>
      <c r="D82" s="325">
        <v>19481</v>
      </c>
      <c r="E82" s="61"/>
      <c r="F82" s="439">
        <f>VLOOKUP($H82,LISTAS!$C$3:$D$35,2,0)</f>
        <v>5</v>
      </c>
      <c r="G82" s="60">
        <v>203264</v>
      </c>
      <c r="H82" s="60" t="s">
        <v>520</v>
      </c>
      <c r="I82" s="60" t="s">
        <v>24</v>
      </c>
      <c r="J82" s="60"/>
      <c r="K82" s="60" t="s">
        <v>8</v>
      </c>
      <c r="L82" s="325">
        <v>20065</v>
      </c>
    </row>
    <row r="83" spans="1:12" ht="15" x14ac:dyDescent="0.25">
      <c r="A83">
        <f>COUNTIF($B$1:B83,'TABLA LM'!$D$6)</f>
        <v>0</v>
      </c>
      <c r="B83" s="60">
        <v>145573</v>
      </c>
      <c r="C83" s="60" t="s">
        <v>346</v>
      </c>
      <c r="D83" s="325">
        <v>19481</v>
      </c>
      <c r="E83" s="61"/>
      <c r="F83" s="439">
        <f>VLOOKUP($H83,LISTAS!$C$3:$D$35,2,0)</f>
        <v>6</v>
      </c>
      <c r="G83" s="60">
        <v>203265</v>
      </c>
      <c r="H83" s="60" t="s">
        <v>525</v>
      </c>
      <c r="I83" s="60" t="s">
        <v>23</v>
      </c>
      <c r="J83" s="60"/>
      <c r="K83" s="60" t="s">
        <v>8</v>
      </c>
      <c r="L83" s="325">
        <v>20065</v>
      </c>
    </row>
    <row r="84" spans="1:12" ht="15" x14ac:dyDescent="0.25">
      <c r="A84">
        <f>COUNTIF($B$1:B84,'TABLA LM'!$D$6)</f>
        <v>0</v>
      </c>
      <c r="B84" s="60">
        <v>145573</v>
      </c>
      <c r="C84" s="60" t="s">
        <v>346</v>
      </c>
      <c r="D84" s="325">
        <v>19481</v>
      </c>
      <c r="E84" s="61"/>
      <c r="F84" s="439">
        <f>VLOOKUP($H84,LISTAS!$C$3:$D$35,2,0)</f>
        <v>7</v>
      </c>
      <c r="G84" s="60">
        <v>212356</v>
      </c>
      <c r="H84" s="60" t="s">
        <v>521</v>
      </c>
      <c r="I84" s="60" t="s">
        <v>347</v>
      </c>
      <c r="J84" s="60"/>
      <c r="K84" s="60" t="s">
        <v>8</v>
      </c>
      <c r="L84" s="325">
        <v>20065</v>
      </c>
    </row>
    <row r="85" spans="1:12" ht="15" x14ac:dyDescent="0.25">
      <c r="A85">
        <f>COUNTIF($B$1:B85,'TABLA LM'!$D$6)</f>
        <v>0</v>
      </c>
      <c r="B85" s="60">
        <v>145573</v>
      </c>
      <c r="C85" s="60" t="s">
        <v>346</v>
      </c>
      <c r="D85" s="325">
        <v>19481</v>
      </c>
      <c r="E85" s="61"/>
      <c r="F85" s="439">
        <f>VLOOKUP($H85,LISTAS!$C$3:$D$35,2,0)</f>
        <v>8</v>
      </c>
      <c r="G85" s="60">
        <v>212357</v>
      </c>
      <c r="H85" s="60" t="s">
        <v>522</v>
      </c>
      <c r="I85" s="60" t="s">
        <v>348</v>
      </c>
      <c r="J85" s="60"/>
      <c r="K85" s="60" t="s">
        <v>8</v>
      </c>
      <c r="L85" s="325">
        <v>19870</v>
      </c>
    </row>
    <row r="86" spans="1:12" ht="15" hidden="1" x14ac:dyDescent="0.25">
      <c r="A86">
        <f>COUNTIF($B$1:B86,'TABLA LM'!$D$6)</f>
        <v>0</v>
      </c>
      <c r="B86" s="2">
        <v>130973</v>
      </c>
      <c r="C86" s="2" t="s">
        <v>371</v>
      </c>
      <c r="D86" s="326">
        <v>25</v>
      </c>
      <c r="E86" s="4"/>
      <c r="F86" s="440">
        <f>VLOOKUP($H86,LISTAS!$C$3:$D$35,2,0)</f>
        <v>19</v>
      </c>
      <c r="G86" s="2">
        <v>204337</v>
      </c>
      <c r="H86" s="2" t="s">
        <v>572</v>
      </c>
      <c r="I86" s="2" t="s">
        <v>458</v>
      </c>
      <c r="K86" s="2" t="s">
        <v>10</v>
      </c>
      <c r="L86" s="326">
        <v>25</v>
      </c>
    </row>
    <row r="87" spans="1:12" ht="15" hidden="1" x14ac:dyDescent="0.25">
      <c r="A87">
        <f>COUNTIF($B$1:B87,'TABLA LM'!$D$6)</f>
        <v>0</v>
      </c>
      <c r="B87" s="2">
        <v>132914</v>
      </c>
      <c r="C87" s="2" t="s">
        <v>185</v>
      </c>
      <c r="D87" s="326">
        <v>25</v>
      </c>
      <c r="E87" s="4"/>
      <c r="F87" s="440">
        <f>VLOOKUP($H87,LISTAS!$C$3:$D$35,2,0)</f>
        <v>19</v>
      </c>
      <c r="G87" s="2">
        <v>204337</v>
      </c>
      <c r="H87" s="2" t="s">
        <v>572</v>
      </c>
      <c r="I87" s="2" t="s">
        <v>458</v>
      </c>
      <c r="K87" s="2" t="s">
        <v>10</v>
      </c>
      <c r="L87" s="326">
        <v>25</v>
      </c>
    </row>
    <row r="88" spans="1:12" ht="15" hidden="1" x14ac:dyDescent="0.25">
      <c r="A88">
        <f>COUNTIF($B$1:B88,'TABLA LM'!$D$6)</f>
        <v>0</v>
      </c>
      <c r="B88" s="2">
        <v>132673</v>
      </c>
      <c r="C88" s="2" t="s">
        <v>236</v>
      </c>
      <c r="D88" s="326">
        <v>25</v>
      </c>
      <c r="E88" s="4"/>
      <c r="F88" s="440">
        <f>VLOOKUP($H88,LISTAS!$C$3:$D$35,2,0)</f>
        <v>19</v>
      </c>
      <c r="G88" s="2">
        <v>204337</v>
      </c>
      <c r="H88" s="2" t="s">
        <v>572</v>
      </c>
      <c r="I88" s="2" t="s">
        <v>458</v>
      </c>
      <c r="K88" s="2" t="s">
        <v>10</v>
      </c>
      <c r="L88" s="326">
        <v>25</v>
      </c>
    </row>
    <row r="89" spans="1:12" ht="15" hidden="1" x14ac:dyDescent="0.25">
      <c r="A89">
        <f>COUNTIF($B$1:B89,'TABLA LM'!$D$6)</f>
        <v>0</v>
      </c>
      <c r="B89" s="2">
        <v>133900</v>
      </c>
      <c r="C89" s="2" t="s">
        <v>329</v>
      </c>
      <c r="D89" s="326">
        <v>25</v>
      </c>
      <c r="E89" s="4"/>
      <c r="F89" s="440">
        <f>VLOOKUP($H89,LISTAS!$C$3:$D$35,2,0)</f>
        <v>19</v>
      </c>
      <c r="G89" s="2">
        <v>204337</v>
      </c>
      <c r="H89" s="2" t="s">
        <v>572</v>
      </c>
      <c r="I89" s="2" t="s">
        <v>458</v>
      </c>
      <c r="K89" s="2" t="s">
        <v>10</v>
      </c>
      <c r="L89" s="326">
        <v>25</v>
      </c>
    </row>
    <row r="90" spans="1:12" ht="15" hidden="1" x14ac:dyDescent="0.25">
      <c r="A90">
        <f>COUNTIF($B$1:B90,'TABLA LM'!$D$6)</f>
        <v>0</v>
      </c>
      <c r="B90" s="2">
        <v>133900</v>
      </c>
      <c r="C90" s="2" t="s">
        <v>329</v>
      </c>
      <c r="D90" s="326">
        <v>25</v>
      </c>
      <c r="E90" s="4"/>
      <c r="F90" s="440">
        <f>VLOOKUP($H90,LISTAS!$C$3:$D$35,2,0)</f>
        <v>19</v>
      </c>
      <c r="G90" s="2">
        <v>204337</v>
      </c>
      <c r="H90" s="2" t="s">
        <v>572</v>
      </c>
      <c r="I90" s="2" t="s">
        <v>458</v>
      </c>
      <c r="K90" s="2" t="s">
        <v>10</v>
      </c>
      <c r="L90" s="326">
        <v>0.3</v>
      </c>
    </row>
    <row r="91" spans="1:12" ht="15" hidden="1" x14ac:dyDescent="0.25">
      <c r="A91">
        <f>COUNTIF($B$1:B91,'TABLA LM'!$D$6)</f>
        <v>0</v>
      </c>
      <c r="B91" s="2">
        <v>133485</v>
      </c>
      <c r="C91" s="2" t="s">
        <v>171</v>
      </c>
      <c r="D91" s="326">
        <v>25</v>
      </c>
      <c r="E91" s="4"/>
      <c r="F91" s="440">
        <f>VLOOKUP($H91,LISTAS!$C$3:$D$35,2,0)</f>
        <v>19</v>
      </c>
      <c r="G91" s="2">
        <v>204337</v>
      </c>
      <c r="H91" s="2" t="s">
        <v>572</v>
      </c>
      <c r="I91" s="2" t="s">
        <v>458</v>
      </c>
      <c r="K91" s="2" t="s">
        <v>10</v>
      </c>
      <c r="L91" s="326">
        <v>25</v>
      </c>
    </row>
    <row r="92" spans="1:12" ht="15" hidden="1" x14ac:dyDescent="0.25">
      <c r="A92">
        <f>COUNTIF($B$1:B92,'TABLA LM'!$D$6)</f>
        <v>0</v>
      </c>
      <c r="B92" s="2">
        <v>133485</v>
      </c>
      <c r="C92" s="2" t="s">
        <v>171</v>
      </c>
      <c r="D92" s="326">
        <v>25</v>
      </c>
      <c r="E92" s="4"/>
      <c r="F92" s="440">
        <f>VLOOKUP($H92,LISTAS!$C$3:$D$35,2,0)</f>
        <v>19</v>
      </c>
      <c r="G92" s="2">
        <v>204337</v>
      </c>
      <c r="H92" s="2" t="s">
        <v>572</v>
      </c>
      <c r="I92" s="2" t="s">
        <v>458</v>
      </c>
      <c r="K92" s="2" t="s">
        <v>10</v>
      </c>
      <c r="L92" s="326">
        <v>0.3</v>
      </c>
    </row>
    <row r="93" spans="1:12" ht="15" hidden="1" x14ac:dyDescent="0.25">
      <c r="A93">
        <f>COUNTIF($B$1:B93,'TABLA LM'!$D$6)</f>
        <v>0</v>
      </c>
      <c r="B93" s="2">
        <v>132006</v>
      </c>
      <c r="C93" s="2" t="s">
        <v>181</v>
      </c>
      <c r="D93" s="326">
        <v>25</v>
      </c>
      <c r="E93" s="4"/>
      <c r="F93" s="440">
        <f>VLOOKUP($H93,LISTAS!$C$3:$D$35,2,0)</f>
        <v>19</v>
      </c>
      <c r="G93" s="2">
        <v>204337</v>
      </c>
      <c r="H93" s="2" t="s">
        <v>572</v>
      </c>
      <c r="I93" s="2" t="s">
        <v>458</v>
      </c>
      <c r="K93" s="2" t="s">
        <v>10</v>
      </c>
      <c r="L93" s="326">
        <v>25</v>
      </c>
    </row>
    <row r="94" spans="1:12" ht="15" hidden="1" x14ac:dyDescent="0.25">
      <c r="A94">
        <f>COUNTIF($B$1:B94,'TABLA LM'!$D$6)</f>
        <v>0</v>
      </c>
      <c r="B94" s="2">
        <v>132674</v>
      </c>
      <c r="C94" s="2" t="s">
        <v>231</v>
      </c>
      <c r="D94" s="326">
        <v>25</v>
      </c>
      <c r="E94" s="4"/>
      <c r="F94" s="440">
        <f>VLOOKUP($H94,LISTAS!$C$3:$D$35,2,0)</f>
        <v>19</v>
      </c>
      <c r="G94" s="2">
        <v>204337</v>
      </c>
      <c r="H94" s="2" t="s">
        <v>572</v>
      </c>
      <c r="I94" s="2" t="s">
        <v>458</v>
      </c>
      <c r="K94" s="2" t="s">
        <v>10</v>
      </c>
      <c r="L94" s="326">
        <v>25</v>
      </c>
    </row>
    <row r="95" spans="1:12" ht="15" hidden="1" x14ac:dyDescent="0.25">
      <c r="A95">
        <f>COUNTIF($B$1:B95,'TABLA LM'!$D$6)</f>
        <v>0</v>
      </c>
      <c r="B95" s="2">
        <v>133302</v>
      </c>
      <c r="C95" s="2" t="s">
        <v>312</v>
      </c>
      <c r="D95" s="326">
        <v>25</v>
      </c>
      <c r="E95" s="4"/>
      <c r="F95" s="440">
        <f>VLOOKUP($H95,LISTAS!$C$3:$D$35,2,0)</f>
        <v>19</v>
      </c>
      <c r="G95" s="2">
        <v>204337</v>
      </c>
      <c r="H95" s="2" t="s">
        <v>572</v>
      </c>
      <c r="I95" s="2" t="s">
        <v>458</v>
      </c>
      <c r="K95" s="2" t="s">
        <v>10</v>
      </c>
      <c r="L95" s="326">
        <v>25</v>
      </c>
    </row>
    <row r="96" spans="1:12" ht="15" hidden="1" x14ac:dyDescent="0.25">
      <c r="A96">
        <f>COUNTIF($B$1:B96,'TABLA LM'!$D$6)</f>
        <v>0</v>
      </c>
      <c r="B96" s="2">
        <v>133302</v>
      </c>
      <c r="C96" s="2" t="s">
        <v>312</v>
      </c>
      <c r="D96" s="326">
        <v>25</v>
      </c>
      <c r="E96" s="4"/>
      <c r="F96" s="440">
        <f>VLOOKUP($H96,LISTAS!$C$3:$D$35,2,0)</f>
        <v>19</v>
      </c>
      <c r="G96" s="2">
        <v>204337</v>
      </c>
      <c r="H96" s="2" t="s">
        <v>572</v>
      </c>
      <c r="I96" s="2" t="s">
        <v>458</v>
      </c>
      <c r="K96" s="2" t="s">
        <v>10</v>
      </c>
      <c r="L96" s="326">
        <v>0.3</v>
      </c>
    </row>
    <row r="97" spans="1:13" ht="15" hidden="1" x14ac:dyDescent="0.25">
      <c r="A97">
        <f>COUNTIF($B$1:B97,'TABLA LM'!$D$6)</f>
        <v>0</v>
      </c>
      <c r="B97" s="2">
        <v>133684</v>
      </c>
      <c r="C97" s="2" t="s">
        <v>364</v>
      </c>
      <c r="D97" s="326">
        <v>25</v>
      </c>
      <c r="E97" s="4"/>
      <c r="F97" s="440">
        <f>VLOOKUP($H97,LISTAS!$C$3:$D$35,2,0)</f>
        <v>19</v>
      </c>
      <c r="G97" s="2">
        <v>204337</v>
      </c>
      <c r="H97" s="2" t="s">
        <v>572</v>
      </c>
      <c r="I97" s="2" t="s">
        <v>458</v>
      </c>
      <c r="K97" s="2" t="s">
        <v>10</v>
      </c>
      <c r="L97" s="326">
        <v>25</v>
      </c>
    </row>
    <row r="98" spans="1:13" ht="15" hidden="1" x14ac:dyDescent="0.25">
      <c r="A98">
        <f>COUNTIF($B$1:B98,'TABLA LM'!$D$6)</f>
        <v>0</v>
      </c>
      <c r="B98" s="2">
        <v>133684</v>
      </c>
      <c r="C98" s="2" t="s">
        <v>364</v>
      </c>
      <c r="D98" s="326">
        <v>25</v>
      </c>
      <c r="E98" s="4"/>
      <c r="F98" s="440">
        <f>VLOOKUP($H98,LISTAS!$C$3:$D$35,2,0)</f>
        <v>19</v>
      </c>
      <c r="G98" s="2">
        <v>204337</v>
      </c>
      <c r="H98" s="2" t="s">
        <v>572</v>
      </c>
      <c r="I98" s="2" t="s">
        <v>458</v>
      </c>
      <c r="K98" s="2" t="s">
        <v>10</v>
      </c>
      <c r="L98" s="326">
        <v>0.3</v>
      </c>
    </row>
    <row r="99" spans="1:13" ht="15" hidden="1" x14ac:dyDescent="0.25">
      <c r="A99">
        <f>COUNTIF($B$1:B99,'TABLA LM'!$D$6)</f>
        <v>0</v>
      </c>
      <c r="B99" s="2">
        <v>133630</v>
      </c>
      <c r="C99" s="2" t="s">
        <v>460</v>
      </c>
      <c r="D99" s="326">
        <v>25</v>
      </c>
      <c r="E99" s="4"/>
      <c r="F99" s="440">
        <f>VLOOKUP($H99,LISTAS!$C$3:$D$35,2,0)</f>
        <v>19</v>
      </c>
      <c r="G99" s="2">
        <v>204337</v>
      </c>
      <c r="H99" s="2" t="s">
        <v>572</v>
      </c>
      <c r="I99" s="2" t="s">
        <v>458</v>
      </c>
      <c r="K99" s="2" t="s">
        <v>10</v>
      </c>
      <c r="L99" s="326">
        <v>25</v>
      </c>
    </row>
    <row r="100" spans="1:13" ht="15" hidden="1" x14ac:dyDescent="0.25">
      <c r="A100">
        <f>COUNTIF($B$1:B100,'TABLA LM'!$D$6)</f>
        <v>0</v>
      </c>
      <c r="B100" s="2">
        <v>133630</v>
      </c>
      <c r="C100" s="2" t="s">
        <v>460</v>
      </c>
      <c r="D100" s="326">
        <v>25</v>
      </c>
      <c r="E100" s="4"/>
      <c r="F100" s="440">
        <f>VLOOKUP($H100,LISTAS!$C$3:$D$35,2,0)</f>
        <v>19</v>
      </c>
      <c r="G100" s="2">
        <v>204337</v>
      </c>
      <c r="H100" s="2" t="s">
        <v>572</v>
      </c>
      <c r="I100" s="2" t="s">
        <v>458</v>
      </c>
      <c r="K100" s="2" t="s">
        <v>10</v>
      </c>
      <c r="L100" s="326">
        <v>0.3</v>
      </c>
    </row>
    <row r="101" spans="1:13" ht="15" hidden="1" x14ac:dyDescent="0.25">
      <c r="A101">
        <f>COUNTIF($B$1:B101,'TABLA LM'!$D$6)</f>
        <v>0</v>
      </c>
      <c r="B101" s="2">
        <v>133635</v>
      </c>
      <c r="C101" s="2" t="s">
        <v>459</v>
      </c>
      <c r="D101" s="326">
        <v>25</v>
      </c>
      <c r="E101" s="4"/>
      <c r="F101" s="440">
        <f>VLOOKUP($H101,LISTAS!$C$3:$D$35,2,0)</f>
        <v>19</v>
      </c>
      <c r="G101" s="2">
        <v>204337</v>
      </c>
      <c r="H101" s="2" t="s">
        <v>572</v>
      </c>
      <c r="I101" s="2" t="s">
        <v>458</v>
      </c>
      <c r="K101" s="2" t="s">
        <v>10</v>
      </c>
      <c r="L101" s="326">
        <v>25</v>
      </c>
    </row>
    <row r="102" spans="1:13" ht="15" hidden="1" x14ac:dyDescent="0.25">
      <c r="A102">
        <f>COUNTIF($B$1:B102,'TABLA LM'!$D$6)</f>
        <v>0</v>
      </c>
      <c r="B102" s="2">
        <v>133635</v>
      </c>
      <c r="C102" s="2" t="s">
        <v>459</v>
      </c>
      <c r="D102" s="326">
        <v>25</v>
      </c>
      <c r="E102" s="4"/>
      <c r="F102" s="440">
        <f>VLOOKUP($H102,LISTAS!$C$3:$D$35,2,0)</f>
        <v>19</v>
      </c>
      <c r="G102" s="2">
        <v>204337</v>
      </c>
      <c r="H102" s="2" t="s">
        <v>572</v>
      </c>
      <c r="I102" s="2" t="s">
        <v>458</v>
      </c>
      <c r="K102" s="2" t="s">
        <v>10</v>
      </c>
      <c r="L102" s="326">
        <v>0.3</v>
      </c>
    </row>
    <row r="103" spans="1:13" ht="15" hidden="1" x14ac:dyDescent="0.25">
      <c r="A103">
        <f>COUNTIF($B$1:B103,'TABLA LM'!$D$6)</f>
        <v>0</v>
      </c>
      <c r="B103" s="2">
        <v>133635</v>
      </c>
      <c r="C103" s="2" t="s">
        <v>459</v>
      </c>
      <c r="D103" s="326">
        <v>25</v>
      </c>
      <c r="E103" s="4"/>
      <c r="F103" s="440">
        <f>VLOOKUP($H103,LISTAS!$C$3:$D$35,2,0)</f>
        <v>19</v>
      </c>
      <c r="G103" s="2">
        <v>204337</v>
      </c>
      <c r="H103" s="2" t="s">
        <v>572</v>
      </c>
      <c r="I103" s="2" t="s">
        <v>458</v>
      </c>
      <c r="K103" s="2" t="s">
        <v>10</v>
      </c>
      <c r="L103" s="326">
        <v>25</v>
      </c>
    </row>
    <row r="104" spans="1:13" ht="15" hidden="1" x14ac:dyDescent="0.25">
      <c r="A104">
        <f>COUNTIF($B$1:B104,'TABLA LM'!$D$6)</f>
        <v>0</v>
      </c>
      <c r="B104" s="2">
        <v>133635</v>
      </c>
      <c r="C104" s="2" t="s">
        <v>459</v>
      </c>
      <c r="D104" s="326">
        <v>25</v>
      </c>
      <c r="E104" s="4"/>
      <c r="F104" s="440">
        <f>VLOOKUP($H104,LISTAS!$C$3:$D$35,2,0)</f>
        <v>19</v>
      </c>
      <c r="G104" s="2">
        <v>204337</v>
      </c>
      <c r="H104" s="2" t="s">
        <v>572</v>
      </c>
      <c r="I104" s="2" t="s">
        <v>458</v>
      </c>
      <c r="K104" s="2" t="s">
        <v>10</v>
      </c>
      <c r="L104" s="326">
        <v>0.3</v>
      </c>
    </row>
    <row r="105" spans="1:13" ht="15" hidden="1" x14ac:dyDescent="0.25">
      <c r="A105">
        <f>COUNTIF($B$1:B105,'TABLA LM'!$D$6)</f>
        <v>0</v>
      </c>
      <c r="B105" s="2">
        <v>131938</v>
      </c>
      <c r="C105" s="2" t="s">
        <v>249</v>
      </c>
      <c r="D105" s="326">
        <v>25</v>
      </c>
      <c r="E105" s="4"/>
      <c r="F105" s="440">
        <f>VLOOKUP($H105,LISTAS!$C$3:$D$35,2,0)</f>
        <v>19</v>
      </c>
      <c r="G105" s="2">
        <v>204337</v>
      </c>
      <c r="H105" s="2" t="s">
        <v>572</v>
      </c>
      <c r="I105" s="2" t="s">
        <v>458</v>
      </c>
      <c r="K105" s="2" t="s">
        <v>10</v>
      </c>
      <c r="L105" s="326">
        <v>25</v>
      </c>
    </row>
    <row r="106" spans="1:13" ht="15" hidden="1" x14ac:dyDescent="0.25">
      <c r="A106">
        <f>COUNTIF($B$1:B106,'TABLA LM'!$D$6)</f>
        <v>0</v>
      </c>
      <c r="B106" s="2">
        <v>131694</v>
      </c>
      <c r="C106" s="2" t="s">
        <v>151</v>
      </c>
      <c r="D106" s="326">
        <v>25</v>
      </c>
      <c r="E106" s="4"/>
      <c r="F106" s="440">
        <f>VLOOKUP($H106,LISTAS!$C$3:$D$35,2,0)</f>
        <v>19</v>
      </c>
      <c r="G106" s="2">
        <v>204337</v>
      </c>
      <c r="H106" s="2" t="s">
        <v>572</v>
      </c>
      <c r="I106" s="2" t="s">
        <v>458</v>
      </c>
      <c r="K106" s="2" t="s">
        <v>10</v>
      </c>
      <c r="L106" s="326">
        <v>25</v>
      </c>
    </row>
    <row r="107" spans="1:13" ht="15" hidden="1" x14ac:dyDescent="0.25">
      <c r="A107">
        <f>COUNTIF($B$1:B107,'TABLA LM'!$D$6)</f>
        <v>0</v>
      </c>
      <c r="B107" s="2">
        <v>131694</v>
      </c>
      <c r="C107" s="2" t="s">
        <v>151</v>
      </c>
      <c r="D107" s="326">
        <v>25</v>
      </c>
      <c r="E107" s="4"/>
      <c r="F107" s="440">
        <f>VLOOKUP($H107,LISTAS!$C$3:$D$35,2,0)</f>
        <v>19</v>
      </c>
      <c r="G107" s="2">
        <v>204337</v>
      </c>
      <c r="H107" s="2" t="s">
        <v>572</v>
      </c>
      <c r="I107" s="2" t="s">
        <v>458</v>
      </c>
      <c r="K107" s="2" t="s">
        <v>10</v>
      </c>
      <c r="L107" s="326">
        <v>25</v>
      </c>
    </row>
    <row r="108" spans="1:13" ht="15" x14ac:dyDescent="0.25">
      <c r="A108">
        <f>COUNTIF($B$1:B108,'TABLA LM'!$D$6)</f>
        <v>1</v>
      </c>
      <c r="B108" s="62">
        <v>141389</v>
      </c>
      <c r="C108" s="62" t="s">
        <v>96</v>
      </c>
      <c r="D108" s="327">
        <v>13072</v>
      </c>
      <c r="E108" s="63"/>
      <c r="F108" s="441">
        <f>VLOOKUP($H108,LISTAS!$C$3:$D$35,2,0)</f>
        <v>1</v>
      </c>
      <c r="G108" s="62">
        <v>130358</v>
      </c>
      <c r="H108" s="62" t="s">
        <v>531</v>
      </c>
      <c r="I108" s="62" t="s">
        <v>97</v>
      </c>
      <c r="J108" s="62">
        <v>30</v>
      </c>
      <c r="K108" s="62" t="s">
        <v>10</v>
      </c>
      <c r="L108" s="327">
        <v>399.99</v>
      </c>
    </row>
    <row r="109" spans="1:13" ht="15" x14ac:dyDescent="0.25">
      <c r="A109">
        <f>COUNTIF($B$1:B109,'TABLA LM'!$D$6)</f>
        <v>2</v>
      </c>
      <c r="B109" s="62">
        <v>141389</v>
      </c>
      <c r="C109" s="62" t="s">
        <v>96</v>
      </c>
      <c r="D109" s="327">
        <v>13072</v>
      </c>
      <c r="E109" s="63"/>
      <c r="F109" s="441">
        <f>VLOOKUP($H109,LISTAS!$C$3:$D$35,2,0)</f>
        <v>2</v>
      </c>
      <c r="G109" s="62">
        <v>181096</v>
      </c>
      <c r="H109" s="62" t="s">
        <v>526</v>
      </c>
      <c r="I109" s="62" t="s">
        <v>541</v>
      </c>
      <c r="J109" s="62">
        <v>30</v>
      </c>
      <c r="K109" s="62" t="s">
        <v>8</v>
      </c>
      <c r="L109" s="327">
        <v>13072</v>
      </c>
      <c r="M109" s="2">
        <f>INT(L109*3%)</f>
        <v>392</v>
      </c>
    </row>
    <row r="110" spans="1:13" ht="15" x14ac:dyDescent="0.25">
      <c r="A110">
        <f>COUNTIF($B$1:B110,'TABLA LM'!$D$6)</f>
        <v>3</v>
      </c>
      <c r="B110" s="62">
        <v>141389</v>
      </c>
      <c r="C110" s="62" t="s">
        <v>96</v>
      </c>
      <c r="D110" s="327">
        <v>13072</v>
      </c>
      <c r="E110" s="63"/>
      <c r="F110" s="441">
        <f>VLOOKUP($H110,LISTAS!$C$3:$D$35,2,0)</f>
        <v>3</v>
      </c>
      <c r="G110" s="62">
        <v>200841</v>
      </c>
      <c r="H110" s="62" t="s">
        <v>518</v>
      </c>
      <c r="I110" s="62" t="s">
        <v>79</v>
      </c>
      <c r="J110" s="62"/>
      <c r="K110" s="62" t="s">
        <v>8</v>
      </c>
      <c r="L110" s="327">
        <v>59</v>
      </c>
    </row>
    <row r="111" spans="1:13" ht="15" x14ac:dyDescent="0.25">
      <c r="A111">
        <f>COUNTIF($B$1:B111,'TABLA LM'!$D$6)</f>
        <v>4</v>
      </c>
      <c r="B111" s="62">
        <v>141389</v>
      </c>
      <c r="C111" s="62" t="s">
        <v>96</v>
      </c>
      <c r="D111" s="327">
        <v>13072</v>
      </c>
      <c r="E111" s="63"/>
      <c r="F111" s="441">
        <f>VLOOKUP($H111,LISTAS!$C$3:$D$35,2,0)</f>
        <v>7</v>
      </c>
      <c r="G111" s="62">
        <v>201571</v>
      </c>
      <c r="H111" s="62" t="s">
        <v>521</v>
      </c>
      <c r="I111" s="62" t="s">
        <v>98</v>
      </c>
      <c r="J111" s="62"/>
      <c r="K111" s="62" t="s">
        <v>8</v>
      </c>
      <c r="L111" s="327">
        <v>13333</v>
      </c>
    </row>
    <row r="112" spans="1:13" ht="15" x14ac:dyDescent="0.25">
      <c r="A112">
        <f>COUNTIF($B$1:B112,'TABLA LM'!$D$6)</f>
        <v>5</v>
      </c>
      <c r="B112" s="62">
        <v>141389</v>
      </c>
      <c r="C112" s="62" t="s">
        <v>96</v>
      </c>
      <c r="D112" s="327">
        <v>13072</v>
      </c>
      <c r="E112" s="63"/>
      <c r="F112" s="441">
        <f>VLOOKUP($H112,LISTAS!$C$3:$D$35,2,0)</f>
        <v>11</v>
      </c>
      <c r="G112" s="62">
        <v>201615</v>
      </c>
      <c r="H112" s="62" t="s">
        <v>527</v>
      </c>
      <c r="I112" s="62" t="s">
        <v>488</v>
      </c>
      <c r="J112" s="62"/>
      <c r="K112" s="62" t="s">
        <v>8</v>
      </c>
      <c r="L112" s="327">
        <v>13333</v>
      </c>
    </row>
    <row r="113" spans="1:13" ht="15" x14ac:dyDescent="0.25">
      <c r="A113">
        <f>COUNTIF($B$1:B113,'TABLA LM'!$D$6)</f>
        <v>5</v>
      </c>
      <c r="B113" s="64">
        <v>141927</v>
      </c>
      <c r="C113" s="64" t="s">
        <v>111</v>
      </c>
      <c r="D113" s="328">
        <v>38835</v>
      </c>
      <c r="E113" s="65"/>
      <c r="F113" s="442">
        <f>VLOOKUP($H113,LISTAS!$C$3:$D$35,2,0)</f>
        <v>1</v>
      </c>
      <c r="G113" s="64">
        <v>130358</v>
      </c>
      <c r="H113" s="64" t="s">
        <v>531</v>
      </c>
      <c r="I113" s="64" t="s">
        <v>97</v>
      </c>
      <c r="J113" s="64">
        <v>5</v>
      </c>
      <c r="K113" s="64" t="s">
        <v>10</v>
      </c>
      <c r="L113" s="328">
        <v>200.001</v>
      </c>
    </row>
    <row r="114" spans="1:13" ht="15" x14ac:dyDescent="0.25">
      <c r="A114">
        <f>COUNTIF($B$1:B114,'TABLA LM'!$D$6)</f>
        <v>5</v>
      </c>
      <c r="B114" s="64">
        <v>141927</v>
      </c>
      <c r="C114" s="64" t="s">
        <v>111</v>
      </c>
      <c r="D114" s="328">
        <v>38835</v>
      </c>
      <c r="E114" s="65"/>
      <c r="F114" s="442">
        <f>VLOOKUP($H114,LISTAS!$C$3:$D$35,2,0)</f>
        <v>2</v>
      </c>
      <c r="G114" s="64">
        <v>180246</v>
      </c>
      <c r="H114" s="64" t="s">
        <v>526</v>
      </c>
      <c r="I114" s="64" t="s">
        <v>542</v>
      </c>
      <c r="J114" s="64">
        <v>5</v>
      </c>
      <c r="K114" s="64" t="s">
        <v>8</v>
      </c>
      <c r="L114" s="328">
        <v>38835</v>
      </c>
      <c r="M114" s="2">
        <f>INT(L114*3%)</f>
        <v>1165</v>
      </c>
    </row>
    <row r="115" spans="1:13" ht="15" x14ac:dyDescent="0.25">
      <c r="A115">
        <f>COUNTIF($B$1:B115,'TABLA LM'!$D$6)</f>
        <v>5</v>
      </c>
      <c r="B115" s="64">
        <v>141927</v>
      </c>
      <c r="C115" s="64" t="s">
        <v>111</v>
      </c>
      <c r="D115" s="328">
        <v>38835</v>
      </c>
      <c r="E115" s="65"/>
      <c r="F115" s="442">
        <f>VLOOKUP($H115,LISTAS!$C$3:$D$35,2,0)</f>
        <v>3</v>
      </c>
      <c r="G115" s="64">
        <v>200833</v>
      </c>
      <c r="H115" s="64" t="s">
        <v>518</v>
      </c>
      <c r="I115" s="64" t="s">
        <v>27</v>
      </c>
      <c r="J115" s="64"/>
      <c r="K115" s="64" t="s">
        <v>8</v>
      </c>
      <c r="L115" s="328">
        <v>83</v>
      </c>
    </row>
    <row r="116" spans="1:13" ht="15" x14ac:dyDescent="0.25">
      <c r="A116">
        <f>COUNTIF($B$1:B116,'TABLA LM'!$D$6)</f>
        <v>5</v>
      </c>
      <c r="B116" s="64">
        <v>141927</v>
      </c>
      <c r="C116" s="64" t="s">
        <v>111</v>
      </c>
      <c r="D116" s="328">
        <v>38835</v>
      </c>
      <c r="E116" s="65"/>
      <c r="F116" s="442">
        <f>VLOOKUP($H116,LISTAS!$C$3:$D$35,2,0)</f>
        <v>20</v>
      </c>
      <c r="G116" s="64">
        <v>200864</v>
      </c>
      <c r="H116" s="64" t="s">
        <v>573</v>
      </c>
      <c r="I116" s="64" t="s">
        <v>110</v>
      </c>
      <c r="J116" s="64"/>
      <c r="K116" s="64" t="s">
        <v>8</v>
      </c>
      <c r="L116" s="328">
        <v>166</v>
      </c>
    </row>
    <row r="117" spans="1:13" ht="15" x14ac:dyDescent="0.25">
      <c r="A117">
        <f>COUNTIF($B$1:B117,'TABLA LM'!$D$6)</f>
        <v>5</v>
      </c>
      <c r="B117" s="64">
        <v>141927</v>
      </c>
      <c r="C117" s="64" t="s">
        <v>111</v>
      </c>
      <c r="D117" s="328">
        <v>38835</v>
      </c>
      <c r="E117" s="65"/>
      <c r="F117" s="442">
        <f>VLOOKUP($H117,LISTAS!$C$3:$D$35,2,0)</f>
        <v>21</v>
      </c>
      <c r="G117" s="64">
        <v>200866</v>
      </c>
      <c r="H117" s="64" t="s">
        <v>574</v>
      </c>
      <c r="I117" s="64" t="s">
        <v>35</v>
      </c>
      <c r="J117" s="64"/>
      <c r="K117" s="64" t="s">
        <v>8</v>
      </c>
      <c r="L117" s="328">
        <v>83</v>
      </c>
    </row>
    <row r="118" spans="1:13" ht="15" x14ac:dyDescent="0.25">
      <c r="A118">
        <f>COUNTIF($B$1:B118,'TABLA LM'!$D$6)</f>
        <v>5</v>
      </c>
      <c r="B118" s="64">
        <v>141927</v>
      </c>
      <c r="C118" s="64" t="s">
        <v>111</v>
      </c>
      <c r="D118" s="328">
        <v>38835</v>
      </c>
      <c r="E118" s="65"/>
      <c r="F118" s="442">
        <f>VLOOKUP($H118,LISTAS!$C$3:$D$35,2,0)</f>
        <v>11</v>
      </c>
      <c r="G118" s="64">
        <v>202712</v>
      </c>
      <c r="H118" s="64" t="s">
        <v>527</v>
      </c>
      <c r="I118" s="64" t="s">
        <v>489</v>
      </c>
      <c r="J118" s="64"/>
      <c r="K118" s="64" t="s">
        <v>8</v>
      </c>
      <c r="L118" s="328">
        <v>40000</v>
      </c>
    </row>
    <row r="119" spans="1:13" ht="15" x14ac:dyDescent="0.25">
      <c r="A119">
        <f>COUNTIF($B$1:B119,'TABLA LM'!$D$6)</f>
        <v>5</v>
      </c>
      <c r="B119" s="66">
        <v>142573</v>
      </c>
      <c r="C119" s="66" t="s">
        <v>355</v>
      </c>
      <c r="D119" s="329">
        <v>1000</v>
      </c>
      <c r="E119" s="67"/>
      <c r="F119" s="443">
        <f>VLOOKUP($H119,LISTAS!$C$3:$D$35,2,0)</f>
        <v>1</v>
      </c>
      <c r="G119" s="66">
        <v>132032</v>
      </c>
      <c r="H119" s="66" t="s">
        <v>531</v>
      </c>
      <c r="I119" s="66" t="s">
        <v>356</v>
      </c>
      <c r="J119" s="66">
        <v>2</v>
      </c>
      <c r="K119" s="66" t="s">
        <v>351</v>
      </c>
      <c r="L119" s="329">
        <v>2000</v>
      </c>
    </row>
    <row r="120" spans="1:13" ht="15" x14ac:dyDescent="0.25">
      <c r="A120">
        <f>COUNTIF($B$1:B120,'TABLA LM'!$D$6)</f>
        <v>5</v>
      </c>
      <c r="B120" s="66">
        <v>142573</v>
      </c>
      <c r="C120" s="66" t="s">
        <v>355</v>
      </c>
      <c r="D120" s="329">
        <v>1000</v>
      </c>
      <c r="E120" s="67"/>
      <c r="F120" s="443">
        <f>VLOOKUP($H120,LISTAS!$C$3:$D$35,2,0)</f>
        <v>3</v>
      </c>
      <c r="G120" s="66">
        <v>10000763</v>
      </c>
      <c r="H120" s="66" t="s">
        <v>518</v>
      </c>
      <c r="I120" s="66" t="s">
        <v>482</v>
      </c>
      <c r="J120" s="66"/>
      <c r="K120" s="66" t="s">
        <v>8</v>
      </c>
      <c r="L120" s="329">
        <v>1.4</v>
      </c>
    </row>
    <row r="121" spans="1:13" ht="15" x14ac:dyDescent="0.25">
      <c r="A121">
        <f>COUNTIF($B$1:B121,'TABLA LM'!$D$6)</f>
        <v>5</v>
      </c>
      <c r="B121" s="66">
        <v>142573</v>
      </c>
      <c r="C121" s="66" t="s">
        <v>355</v>
      </c>
      <c r="D121" s="329">
        <v>1000</v>
      </c>
      <c r="E121" s="67"/>
      <c r="F121" s="443">
        <f>VLOOKUP($H121,LISTAS!$C$3:$D$35,2,0)</f>
        <v>7</v>
      </c>
      <c r="G121" s="66">
        <v>10000667</v>
      </c>
      <c r="H121" s="66" t="s">
        <v>521</v>
      </c>
      <c r="I121" s="66" t="s">
        <v>359</v>
      </c>
      <c r="J121" s="66"/>
      <c r="K121" s="66" t="s">
        <v>8</v>
      </c>
      <c r="L121" s="329">
        <v>1020</v>
      </c>
    </row>
    <row r="122" spans="1:13" ht="15" x14ac:dyDescent="0.25">
      <c r="A122">
        <f>COUNTIF($B$1:B122,'TABLA LM'!$D$6)</f>
        <v>5</v>
      </c>
      <c r="B122" s="66">
        <v>142573</v>
      </c>
      <c r="C122" s="66" t="s">
        <v>355</v>
      </c>
      <c r="D122" s="329">
        <v>1000</v>
      </c>
      <c r="E122" s="67"/>
      <c r="F122" s="443">
        <f>VLOOKUP($H122,LISTAS!$C$3:$D$36,2,0)</f>
        <v>18</v>
      </c>
      <c r="G122" s="66">
        <v>205127</v>
      </c>
      <c r="H122" s="66" t="s">
        <v>523</v>
      </c>
      <c r="I122" s="66" t="s">
        <v>358</v>
      </c>
      <c r="J122" s="66"/>
      <c r="K122" s="66" t="s">
        <v>10</v>
      </c>
      <c r="L122" s="329">
        <v>1.3</v>
      </c>
    </row>
    <row r="123" spans="1:13" ht="15" x14ac:dyDescent="0.25">
      <c r="A123">
        <f>COUNTIF($B$1:B123,'TABLA LM'!$D$6)</f>
        <v>5</v>
      </c>
      <c r="B123" s="66">
        <v>142573</v>
      </c>
      <c r="C123" s="66" t="s">
        <v>355</v>
      </c>
      <c r="D123" s="329">
        <v>1000</v>
      </c>
      <c r="E123" s="67"/>
      <c r="F123" s="443" t="str">
        <f>VLOOKUP($H123,LISTAS!$C$3:$D$36,2,0)</f>
        <v>x</v>
      </c>
      <c r="G123" s="66">
        <v>10000669</v>
      </c>
      <c r="H123" s="66" t="s">
        <v>569</v>
      </c>
      <c r="I123" s="66" t="s">
        <v>357</v>
      </c>
      <c r="J123" s="66"/>
      <c r="K123" s="66" t="s">
        <v>10</v>
      </c>
      <c r="L123" s="329">
        <v>0.23</v>
      </c>
    </row>
    <row r="124" spans="1:13" ht="15" x14ac:dyDescent="0.25">
      <c r="A124">
        <f>COUNTIF($B$1:B124,'TABLA LM'!$D$6)</f>
        <v>5</v>
      </c>
      <c r="B124" s="48">
        <v>140688</v>
      </c>
      <c r="C124" s="48" t="s">
        <v>349</v>
      </c>
      <c r="D124" s="330">
        <v>1000</v>
      </c>
      <c r="E124" s="49"/>
      <c r="F124" s="443">
        <f>VLOOKUP($H124,LISTAS!$C$3:$D$36,2,0)</f>
        <v>1</v>
      </c>
      <c r="G124" s="48">
        <v>132041</v>
      </c>
      <c r="H124" s="48" t="s">
        <v>531</v>
      </c>
      <c r="I124" s="48" t="s">
        <v>350</v>
      </c>
      <c r="J124" s="48">
        <v>12</v>
      </c>
      <c r="K124" s="48" t="s">
        <v>351</v>
      </c>
      <c r="L124" s="330">
        <v>10000</v>
      </c>
    </row>
    <row r="125" spans="1:13" ht="15" x14ac:dyDescent="0.25">
      <c r="A125">
        <f>COUNTIF($B$1:B125,'TABLA LM'!$D$6)</f>
        <v>5</v>
      </c>
      <c r="B125" s="48">
        <v>140688</v>
      </c>
      <c r="C125" s="48" t="s">
        <v>349</v>
      </c>
      <c r="D125" s="330">
        <v>1000</v>
      </c>
      <c r="E125" s="49"/>
      <c r="F125" s="443">
        <f>VLOOKUP($H125,LISTAS!$C$3:$D$36,2,0)</f>
        <v>3</v>
      </c>
      <c r="G125" s="48">
        <v>10000764</v>
      </c>
      <c r="H125" s="48" t="s">
        <v>518</v>
      </c>
      <c r="I125" s="48" t="s">
        <v>483</v>
      </c>
      <c r="J125" s="48">
        <v>12</v>
      </c>
      <c r="K125" s="48" t="s">
        <v>8</v>
      </c>
      <c r="L125" s="330">
        <v>3.4</v>
      </c>
    </row>
    <row r="126" spans="1:13" ht="15" x14ac:dyDescent="0.25">
      <c r="A126">
        <f>COUNTIF($B$1:B126,'TABLA LM'!$D$6)</f>
        <v>5</v>
      </c>
      <c r="B126" s="48">
        <v>140688</v>
      </c>
      <c r="C126" s="48" t="s">
        <v>349</v>
      </c>
      <c r="D126" s="330">
        <v>1000</v>
      </c>
      <c r="E126" s="49"/>
      <c r="F126" s="443">
        <f>VLOOKUP($H126,LISTAS!$C$3:$D$36,2,0)</f>
        <v>7</v>
      </c>
      <c r="G126" s="48">
        <v>10000671</v>
      </c>
      <c r="H126" s="48" t="s">
        <v>521</v>
      </c>
      <c r="I126" s="48" t="s">
        <v>354</v>
      </c>
      <c r="J126" s="48"/>
      <c r="K126" s="48" t="s">
        <v>8</v>
      </c>
      <c r="L126" s="330">
        <v>1020</v>
      </c>
    </row>
    <row r="127" spans="1:13" ht="15" x14ac:dyDescent="0.25">
      <c r="A127">
        <f>COUNTIF($B$1:B127,'TABLA LM'!$D$6)</f>
        <v>5</v>
      </c>
      <c r="B127" s="48">
        <v>140688</v>
      </c>
      <c r="C127" s="48" t="s">
        <v>349</v>
      </c>
      <c r="D127" s="330">
        <v>1000</v>
      </c>
      <c r="E127" s="49"/>
      <c r="F127" s="443">
        <f>VLOOKUP($H127,LISTAS!$C$3:$D$36,2,0)</f>
        <v>18</v>
      </c>
      <c r="G127" s="48">
        <v>204859</v>
      </c>
      <c r="H127" s="48" t="s">
        <v>523</v>
      </c>
      <c r="I127" s="48" t="s">
        <v>353</v>
      </c>
      <c r="J127" s="48"/>
      <c r="K127" s="48" t="s">
        <v>10</v>
      </c>
      <c r="L127" s="330">
        <v>2.82</v>
      </c>
    </row>
    <row r="128" spans="1:13" ht="15" x14ac:dyDescent="0.25">
      <c r="A128">
        <f>COUNTIF($B$1:B128,'TABLA LM'!$D$6)</f>
        <v>5</v>
      </c>
      <c r="B128" s="48">
        <v>140688</v>
      </c>
      <c r="C128" s="48" t="s">
        <v>349</v>
      </c>
      <c r="D128" s="330">
        <v>1000</v>
      </c>
      <c r="E128" s="49"/>
      <c r="F128" s="443" t="str">
        <f>VLOOKUP($H128,LISTAS!$C$3:$D$36,2,0)</f>
        <v>x</v>
      </c>
      <c r="G128" s="48">
        <v>10000672</v>
      </c>
      <c r="H128" s="48" t="s">
        <v>569</v>
      </c>
      <c r="I128" s="48" t="s">
        <v>352</v>
      </c>
      <c r="J128" s="48"/>
      <c r="K128" s="48" t="s">
        <v>10</v>
      </c>
      <c r="L128" s="330">
        <v>0.51</v>
      </c>
    </row>
    <row r="129" spans="1:13" ht="15" x14ac:dyDescent="0.25">
      <c r="A129">
        <f>COUNTIF($B$1:B129,'TABLA LM'!$D$6)</f>
        <v>5</v>
      </c>
      <c r="B129" s="46">
        <v>147766</v>
      </c>
      <c r="C129" s="46" t="s">
        <v>414</v>
      </c>
      <c r="D129" s="331">
        <v>10000</v>
      </c>
      <c r="E129" s="47"/>
      <c r="F129" s="443">
        <f>VLOOKUP($H129,LISTAS!$C$3:$D$36,2,0)</f>
        <v>1</v>
      </c>
      <c r="G129" s="46">
        <v>181812</v>
      </c>
      <c r="H129" s="46" t="s">
        <v>571</v>
      </c>
      <c r="I129" s="46" t="s">
        <v>413</v>
      </c>
      <c r="J129" s="46">
        <v>15</v>
      </c>
      <c r="K129" s="46" t="s">
        <v>8</v>
      </c>
      <c r="L129" s="331">
        <v>10000</v>
      </c>
    </row>
    <row r="130" spans="1:13" ht="15" x14ac:dyDescent="0.25">
      <c r="A130">
        <f>COUNTIF($B$1:B130,'TABLA LM'!$D$6)</f>
        <v>5</v>
      </c>
      <c r="B130" s="46">
        <v>147766</v>
      </c>
      <c r="C130" s="46" t="s">
        <v>414</v>
      </c>
      <c r="D130" s="331">
        <v>10000</v>
      </c>
      <c r="E130" s="47"/>
      <c r="F130" s="443">
        <f>VLOOKUP($H130,LISTAS!$C$3:$D$36,2,0)</f>
        <v>3</v>
      </c>
      <c r="G130" s="46">
        <v>200833</v>
      </c>
      <c r="H130" s="46" t="s">
        <v>518</v>
      </c>
      <c r="I130" s="46" t="s">
        <v>27</v>
      </c>
      <c r="J130" s="46">
        <v>15</v>
      </c>
      <c r="K130" s="46" t="s">
        <v>8</v>
      </c>
      <c r="L130" s="331">
        <v>29</v>
      </c>
    </row>
    <row r="131" spans="1:13" ht="15" x14ac:dyDescent="0.25">
      <c r="A131">
        <f>COUNTIF($B$1:B131,'TABLA LM'!$D$6)</f>
        <v>5</v>
      </c>
      <c r="B131" s="46">
        <v>147766</v>
      </c>
      <c r="C131" s="46" t="s">
        <v>414</v>
      </c>
      <c r="D131" s="331">
        <v>10000</v>
      </c>
      <c r="E131" s="47"/>
      <c r="F131" s="443">
        <f>VLOOKUP($H131,LISTAS!$C$3:$D$36,2,0)</f>
        <v>4</v>
      </c>
      <c r="G131" s="46">
        <v>215100</v>
      </c>
      <c r="H131" s="46" t="s">
        <v>519</v>
      </c>
      <c r="I131" s="46" t="s">
        <v>397</v>
      </c>
      <c r="J131" s="46"/>
      <c r="K131" s="46" t="s">
        <v>8</v>
      </c>
      <c r="L131" s="331">
        <v>10100</v>
      </c>
    </row>
    <row r="132" spans="1:13" ht="15" x14ac:dyDescent="0.25">
      <c r="A132">
        <f>COUNTIF($B$1:B132,'TABLA LM'!$D$6)</f>
        <v>5</v>
      </c>
      <c r="B132" s="46">
        <v>147766</v>
      </c>
      <c r="C132" s="46" t="s">
        <v>414</v>
      </c>
      <c r="D132" s="331">
        <v>10000</v>
      </c>
      <c r="E132" s="47"/>
      <c r="F132" s="443">
        <f>VLOOKUP($H132,LISTAS!$C$3:$D$36,2,0)</f>
        <v>5</v>
      </c>
      <c r="G132" s="46">
        <v>215101</v>
      </c>
      <c r="H132" s="46" t="s">
        <v>520</v>
      </c>
      <c r="I132" s="46" t="s">
        <v>381</v>
      </c>
      <c r="J132" s="46"/>
      <c r="K132" s="46" t="s">
        <v>8</v>
      </c>
      <c r="L132" s="331">
        <v>10100</v>
      </c>
    </row>
    <row r="133" spans="1:13" ht="15" x14ac:dyDescent="0.25">
      <c r="A133">
        <f>COUNTIF($B$1:B133,'TABLA LM'!$D$6)</f>
        <v>5</v>
      </c>
      <c r="B133" s="46">
        <v>147766</v>
      </c>
      <c r="C133" s="46" t="s">
        <v>414</v>
      </c>
      <c r="D133" s="331">
        <v>10000</v>
      </c>
      <c r="E133" s="47"/>
      <c r="F133" s="443">
        <f>VLOOKUP($H133,LISTAS!$C$3:$D$36,2,0)</f>
        <v>6</v>
      </c>
      <c r="G133" s="46">
        <v>215102</v>
      </c>
      <c r="H133" s="46" t="s">
        <v>525</v>
      </c>
      <c r="I133" s="46" t="s">
        <v>382</v>
      </c>
      <c r="J133" s="46"/>
      <c r="K133" s="46" t="s">
        <v>8</v>
      </c>
      <c r="L133" s="331">
        <v>10100</v>
      </c>
    </row>
    <row r="134" spans="1:13" ht="15" x14ac:dyDescent="0.25">
      <c r="A134">
        <f>COUNTIF($B$1:B134,'TABLA LM'!$D$6)</f>
        <v>5</v>
      </c>
      <c r="B134" s="46">
        <v>147766</v>
      </c>
      <c r="C134" s="46" t="s">
        <v>414</v>
      </c>
      <c r="D134" s="331">
        <v>10000</v>
      </c>
      <c r="E134" s="47"/>
      <c r="F134" s="443">
        <f>VLOOKUP($H134,LISTAS!$C$3:$D$36,2,0)</f>
        <v>7</v>
      </c>
      <c r="G134" s="46">
        <v>215097</v>
      </c>
      <c r="H134" s="46" t="s">
        <v>521</v>
      </c>
      <c r="I134" s="46" t="s">
        <v>415</v>
      </c>
      <c r="J134" s="46"/>
      <c r="K134" s="46" t="s">
        <v>8</v>
      </c>
      <c r="L134" s="331">
        <v>10200</v>
      </c>
    </row>
    <row r="135" spans="1:13" ht="15" x14ac:dyDescent="0.25">
      <c r="A135">
        <f>COUNTIF($B$1:B135,'TABLA LM'!$D$6)</f>
        <v>5</v>
      </c>
      <c r="B135" s="46">
        <v>147766</v>
      </c>
      <c r="C135" s="46" t="s">
        <v>414</v>
      </c>
      <c r="D135" s="331">
        <v>10000</v>
      </c>
      <c r="E135" s="47"/>
      <c r="F135" s="443">
        <f>VLOOKUP($H135,LISTAS!$C$3:$D$36,2,0)</f>
        <v>8</v>
      </c>
      <c r="G135" s="46">
        <v>215099</v>
      </c>
      <c r="H135" s="46" t="s">
        <v>522</v>
      </c>
      <c r="I135" s="46" t="s">
        <v>416</v>
      </c>
      <c r="J135" s="46"/>
      <c r="K135" s="46" t="s">
        <v>8</v>
      </c>
      <c r="L135" s="331">
        <v>10200</v>
      </c>
    </row>
    <row r="136" spans="1:13" ht="15" x14ac:dyDescent="0.25">
      <c r="A136">
        <f>COUNTIF($B$1:B136,'TABLA LM'!$D$6)</f>
        <v>5</v>
      </c>
      <c r="B136" s="68">
        <v>147774</v>
      </c>
      <c r="C136" s="68" t="s">
        <v>410</v>
      </c>
      <c r="D136" s="332">
        <v>10000</v>
      </c>
      <c r="E136" s="69"/>
      <c r="F136" s="443">
        <f>VLOOKUP($H136,LISTAS!$C$3:$D$36,2,0)</f>
        <v>1</v>
      </c>
      <c r="G136" s="68">
        <v>181812</v>
      </c>
      <c r="H136" s="68" t="s">
        <v>571</v>
      </c>
      <c r="I136" s="68" t="s">
        <v>413</v>
      </c>
      <c r="J136" s="68">
        <v>15</v>
      </c>
      <c r="K136" s="68" t="s">
        <v>8</v>
      </c>
      <c r="L136" s="332">
        <v>10000</v>
      </c>
    </row>
    <row r="137" spans="1:13" ht="15" x14ac:dyDescent="0.25">
      <c r="A137">
        <f>COUNTIF($B$1:B137,'TABLA LM'!$D$6)</f>
        <v>5</v>
      </c>
      <c r="B137" s="68">
        <v>147774</v>
      </c>
      <c r="C137" s="68" t="s">
        <v>410</v>
      </c>
      <c r="D137" s="332">
        <v>10000</v>
      </c>
      <c r="E137" s="69"/>
      <c r="F137" s="443">
        <f>VLOOKUP($H137,LISTAS!$C$3:$D$36,2,0)</f>
        <v>3</v>
      </c>
      <c r="G137" s="68">
        <v>200833</v>
      </c>
      <c r="H137" s="68" t="s">
        <v>518</v>
      </c>
      <c r="I137" s="68" t="s">
        <v>27</v>
      </c>
      <c r="J137" s="68">
        <v>15</v>
      </c>
      <c r="K137" s="68" t="s">
        <v>8</v>
      </c>
      <c r="L137" s="332">
        <v>29</v>
      </c>
    </row>
    <row r="138" spans="1:13" ht="15" x14ac:dyDescent="0.25">
      <c r="A138">
        <f>COUNTIF($B$1:B138,'TABLA LM'!$D$6)</f>
        <v>5</v>
      </c>
      <c r="B138" s="68">
        <v>147774</v>
      </c>
      <c r="C138" s="68" t="s">
        <v>410</v>
      </c>
      <c r="D138" s="332">
        <v>10000</v>
      </c>
      <c r="E138" s="69"/>
      <c r="F138" s="443">
        <f>VLOOKUP($H138,LISTAS!$C$3:$D$36,2,0)</f>
        <v>4</v>
      </c>
      <c r="G138" s="68">
        <v>215100</v>
      </c>
      <c r="H138" s="68" t="s">
        <v>519</v>
      </c>
      <c r="I138" s="68" t="s">
        <v>397</v>
      </c>
      <c r="J138" s="68"/>
      <c r="K138" s="68" t="s">
        <v>8</v>
      </c>
      <c r="L138" s="332">
        <v>10100</v>
      </c>
    </row>
    <row r="139" spans="1:13" ht="15" x14ac:dyDescent="0.25">
      <c r="A139">
        <f>COUNTIF($B$1:B139,'TABLA LM'!$D$6)</f>
        <v>5</v>
      </c>
      <c r="B139" s="68">
        <v>147774</v>
      </c>
      <c r="C139" s="68" t="s">
        <v>410</v>
      </c>
      <c r="D139" s="332">
        <v>10000</v>
      </c>
      <c r="E139" s="69"/>
      <c r="F139" s="443">
        <f>VLOOKUP($H139,LISTAS!$C$3:$D$36,2,0)</f>
        <v>5</v>
      </c>
      <c r="G139" s="68">
        <v>215101</v>
      </c>
      <c r="H139" s="68" t="s">
        <v>520</v>
      </c>
      <c r="I139" s="68" t="s">
        <v>381</v>
      </c>
      <c r="J139" s="68"/>
      <c r="K139" s="68" t="s">
        <v>8</v>
      </c>
      <c r="L139" s="332">
        <v>10100</v>
      </c>
    </row>
    <row r="140" spans="1:13" ht="15" x14ac:dyDescent="0.25">
      <c r="A140">
        <f>COUNTIF($B$1:B140,'TABLA LM'!$D$6)</f>
        <v>5</v>
      </c>
      <c r="B140" s="68">
        <v>147774</v>
      </c>
      <c r="C140" s="68" t="s">
        <v>410</v>
      </c>
      <c r="D140" s="332">
        <v>10000</v>
      </c>
      <c r="E140" s="69"/>
      <c r="F140" s="443">
        <f>VLOOKUP($H140,LISTAS!$C$3:$D$36,2,0)</f>
        <v>6</v>
      </c>
      <c r="G140" s="68">
        <v>215102</v>
      </c>
      <c r="H140" s="68" t="s">
        <v>525</v>
      </c>
      <c r="I140" s="68" t="s">
        <v>382</v>
      </c>
      <c r="J140" s="68"/>
      <c r="K140" s="68" t="s">
        <v>8</v>
      </c>
      <c r="L140" s="332">
        <v>10100</v>
      </c>
    </row>
    <row r="141" spans="1:13" ht="15" x14ac:dyDescent="0.25">
      <c r="A141">
        <f>COUNTIF($B$1:B141,'TABLA LM'!$D$6)</f>
        <v>5</v>
      </c>
      <c r="B141" s="68">
        <v>147774</v>
      </c>
      <c r="C141" s="68" t="s">
        <v>410</v>
      </c>
      <c r="D141" s="332">
        <v>10000</v>
      </c>
      <c r="E141" s="69"/>
      <c r="F141" s="443">
        <f>VLOOKUP($H141,LISTAS!$C$3:$D$36,2,0)</f>
        <v>7</v>
      </c>
      <c r="G141" s="68">
        <v>215151</v>
      </c>
      <c r="H141" s="68" t="s">
        <v>521</v>
      </c>
      <c r="I141" s="68" t="s">
        <v>411</v>
      </c>
      <c r="J141" s="68"/>
      <c r="K141" s="68" t="s">
        <v>8</v>
      </c>
      <c r="L141" s="332">
        <v>10200</v>
      </c>
    </row>
    <row r="142" spans="1:13" ht="15" x14ac:dyDescent="0.25">
      <c r="A142">
        <f>COUNTIF($B$1:B142,'TABLA LM'!$D$6)</f>
        <v>5</v>
      </c>
      <c r="B142" s="68">
        <v>147774</v>
      </c>
      <c r="C142" s="68" t="s">
        <v>410</v>
      </c>
      <c r="D142" s="332">
        <v>10000</v>
      </c>
      <c r="E142" s="69"/>
      <c r="F142" s="443">
        <f>VLOOKUP($H142,LISTAS!$C$3:$D$36,2,0)</f>
        <v>8</v>
      </c>
      <c r="G142" s="68">
        <v>215152</v>
      </c>
      <c r="H142" s="68" t="s">
        <v>522</v>
      </c>
      <c r="I142" s="68" t="s">
        <v>412</v>
      </c>
      <c r="J142" s="68"/>
      <c r="K142" s="68" t="s">
        <v>8</v>
      </c>
      <c r="L142" s="332">
        <v>10200</v>
      </c>
    </row>
    <row r="143" spans="1:13" ht="15" x14ac:dyDescent="0.25">
      <c r="A143">
        <f>COUNTIF($B$1:B143,'TABLA LM'!$D$6)</f>
        <v>5</v>
      </c>
      <c r="B143" s="70">
        <v>145225</v>
      </c>
      <c r="C143" s="70" t="s">
        <v>331</v>
      </c>
      <c r="D143" s="333">
        <v>7951</v>
      </c>
      <c r="E143" s="71"/>
      <c r="F143" s="443">
        <f>VLOOKUP($H143,LISTAS!$C$3:$D$36,2,0)</f>
        <v>1</v>
      </c>
      <c r="G143" s="70">
        <v>130563</v>
      </c>
      <c r="H143" s="70" t="s">
        <v>531</v>
      </c>
      <c r="I143" s="70" t="s">
        <v>332</v>
      </c>
      <c r="J143" s="70">
        <v>40</v>
      </c>
      <c r="K143" s="70" t="s">
        <v>10</v>
      </c>
      <c r="L143" s="333">
        <v>216.25</v>
      </c>
    </row>
    <row r="144" spans="1:13" ht="15" x14ac:dyDescent="0.25">
      <c r="A144">
        <f>COUNTIF($B$1:B144,'TABLA LM'!$D$6)</f>
        <v>5</v>
      </c>
      <c r="B144" s="70">
        <v>145225</v>
      </c>
      <c r="C144" s="70" t="s">
        <v>331</v>
      </c>
      <c r="D144" s="333">
        <v>7951</v>
      </c>
      <c r="E144" s="71"/>
      <c r="F144" s="443">
        <f>VLOOKUP($H144,LISTAS!$C$3:$D$36,2,0)</f>
        <v>2</v>
      </c>
      <c r="G144" s="70">
        <v>180677</v>
      </c>
      <c r="H144" s="70" t="s">
        <v>526</v>
      </c>
      <c r="I144" s="70" t="s">
        <v>543</v>
      </c>
      <c r="J144" s="70">
        <v>40</v>
      </c>
      <c r="K144" s="70" t="s">
        <v>8</v>
      </c>
      <c r="L144" s="333">
        <v>7951</v>
      </c>
      <c r="M144" s="2">
        <f>INT(L144*3%)</f>
        <v>238</v>
      </c>
    </row>
    <row r="145" spans="1:13" ht="15" x14ac:dyDescent="0.25">
      <c r="A145">
        <f>COUNTIF($B$1:B145,'TABLA LM'!$D$6)</f>
        <v>5</v>
      </c>
      <c r="B145" s="70">
        <v>145225</v>
      </c>
      <c r="C145" s="70" t="s">
        <v>331</v>
      </c>
      <c r="D145" s="333">
        <v>7951</v>
      </c>
      <c r="E145" s="71"/>
      <c r="F145" s="443">
        <f>VLOOKUP($H145,LISTAS!$C$3:$D$36,2,0)</f>
        <v>3</v>
      </c>
      <c r="G145" s="70">
        <v>200834</v>
      </c>
      <c r="H145" s="70" t="s">
        <v>518</v>
      </c>
      <c r="I145" s="70" t="s">
        <v>73</v>
      </c>
      <c r="J145" s="70"/>
      <c r="K145" s="70" t="s">
        <v>8</v>
      </c>
      <c r="L145" s="333">
        <v>134</v>
      </c>
    </row>
    <row r="146" spans="1:13" ht="15" x14ac:dyDescent="0.25">
      <c r="A146">
        <f>COUNTIF($B$1:B146,'TABLA LM'!$D$6)</f>
        <v>5</v>
      </c>
      <c r="B146" s="70">
        <v>145225</v>
      </c>
      <c r="C146" s="70" t="s">
        <v>331</v>
      </c>
      <c r="D146" s="333">
        <v>7951</v>
      </c>
      <c r="E146" s="71"/>
      <c r="F146" s="443">
        <f>VLOOKUP($H146,LISTAS!$C$3:$D$36,2,0)</f>
        <v>4</v>
      </c>
      <c r="G146" s="70">
        <v>201745</v>
      </c>
      <c r="H146" s="70" t="s">
        <v>519</v>
      </c>
      <c r="I146" s="70" t="s">
        <v>130</v>
      </c>
      <c r="J146" s="70"/>
      <c r="K146" s="70" t="s">
        <v>8</v>
      </c>
      <c r="L146" s="333">
        <v>7990</v>
      </c>
    </row>
    <row r="147" spans="1:13" ht="15" x14ac:dyDescent="0.25">
      <c r="A147">
        <f>COUNTIF($B$1:B147,'TABLA LM'!$D$6)</f>
        <v>5</v>
      </c>
      <c r="B147" s="70">
        <v>145225</v>
      </c>
      <c r="C147" s="70" t="s">
        <v>331</v>
      </c>
      <c r="D147" s="333">
        <v>7951</v>
      </c>
      <c r="E147" s="71"/>
      <c r="F147" s="443">
        <f>VLOOKUP($H147,LISTAS!$C$3:$D$36,2,0)</f>
        <v>5</v>
      </c>
      <c r="G147" s="70">
        <v>201517</v>
      </c>
      <c r="H147" s="70" t="s">
        <v>520</v>
      </c>
      <c r="I147" s="70" t="s">
        <v>252</v>
      </c>
      <c r="J147" s="70"/>
      <c r="K147" s="70" t="s">
        <v>8</v>
      </c>
      <c r="L147" s="333">
        <v>7990</v>
      </c>
    </row>
    <row r="148" spans="1:13" ht="15" x14ac:dyDescent="0.25">
      <c r="A148">
        <f>COUNTIF($B$1:B148,'TABLA LM'!$D$6)</f>
        <v>5</v>
      </c>
      <c r="B148" s="70">
        <v>145225</v>
      </c>
      <c r="C148" s="70" t="s">
        <v>331</v>
      </c>
      <c r="D148" s="333">
        <v>7951</v>
      </c>
      <c r="E148" s="71"/>
      <c r="F148" s="443">
        <f>VLOOKUP($H148,LISTAS!$C$3:$D$36,2,0)</f>
        <v>8</v>
      </c>
      <c r="G148" s="70">
        <v>212823</v>
      </c>
      <c r="H148" s="70" t="s">
        <v>522</v>
      </c>
      <c r="I148" s="70" t="s">
        <v>335</v>
      </c>
      <c r="J148" s="70"/>
      <c r="K148" s="70" t="s">
        <v>8</v>
      </c>
      <c r="L148" s="333">
        <v>8110</v>
      </c>
    </row>
    <row r="149" spans="1:13" ht="15" x14ac:dyDescent="0.25">
      <c r="A149">
        <f>COUNTIF($B$1:B149,'TABLA LM'!$D$6)</f>
        <v>5</v>
      </c>
      <c r="B149" s="70">
        <v>145225</v>
      </c>
      <c r="C149" s="70" t="s">
        <v>331</v>
      </c>
      <c r="D149" s="333">
        <v>7951</v>
      </c>
      <c r="E149" s="71"/>
      <c r="F149" s="443">
        <f>VLOOKUP($H149,LISTAS!$C$3:$D$36,2,0)</f>
        <v>20</v>
      </c>
      <c r="G149" s="70">
        <v>201686</v>
      </c>
      <c r="H149" s="70" t="s">
        <v>573</v>
      </c>
      <c r="I149" s="70" t="s">
        <v>333</v>
      </c>
      <c r="J149" s="70"/>
      <c r="K149" s="70" t="s">
        <v>8</v>
      </c>
      <c r="L149" s="333">
        <v>270</v>
      </c>
    </row>
    <row r="150" spans="1:13" ht="15" x14ac:dyDescent="0.25">
      <c r="A150">
        <f>COUNTIF($B$1:B150,'TABLA LM'!$D$6)</f>
        <v>5</v>
      </c>
      <c r="B150" s="70">
        <v>145225</v>
      </c>
      <c r="C150" s="70" t="s">
        <v>331</v>
      </c>
      <c r="D150" s="333">
        <v>7951</v>
      </c>
      <c r="E150" s="71"/>
      <c r="F150" s="443">
        <f>VLOOKUP($H150,LISTAS!$C$3:$D$36,2,0)</f>
        <v>21</v>
      </c>
      <c r="G150" s="70">
        <v>201688</v>
      </c>
      <c r="H150" s="70" t="s">
        <v>574</v>
      </c>
      <c r="I150" s="70" t="s">
        <v>334</v>
      </c>
      <c r="J150" s="70"/>
      <c r="K150" s="70" t="s">
        <v>8</v>
      </c>
      <c r="L150" s="333">
        <v>134</v>
      </c>
    </row>
    <row r="151" spans="1:13" ht="15" x14ac:dyDescent="0.25">
      <c r="A151">
        <f>COUNTIF($B$1:B151,'TABLA LM'!$D$6)</f>
        <v>5</v>
      </c>
      <c r="B151" s="72">
        <v>143400</v>
      </c>
      <c r="C151" s="72" t="s">
        <v>372</v>
      </c>
      <c r="D151" s="334">
        <v>7951</v>
      </c>
      <c r="E151" s="73"/>
      <c r="F151" s="443">
        <f>VLOOKUP($H151,LISTAS!$C$3:$D$36,2,0)</f>
        <v>1</v>
      </c>
      <c r="G151" s="72">
        <v>130563</v>
      </c>
      <c r="H151" s="72" t="s">
        <v>531</v>
      </c>
      <c r="I151" s="72" t="s">
        <v>332</v>
      </c>
      <c r="J151" s="72">
        <v>40</v>
      </c>
      <c r="K151" s="72" t="s">
        <v>10</v>
      </c>
      <c r="L151" s="334">
        <v>203.54599999999999</v>
      </c>
    </row>
    <row r="152" spans="1:13" ht="15" x14ac:dyDescent="0.25">
      <c r="A152">
        <f>COUNTIF($B$1:B152,'TABLA LM'!$D$6)</f>
        <v>5</v>
      </c>
      <c r="B152" s="72">
        <v>143400</v>
      </c>
      <c r="C152" s="72" t="s">
        <v>372</v>
      </c>
      <c r="D152" s="334">
        <v>7951</v>
      </c>
      <c r="E152" s="73"/>
      <c r="F152" s="443">
        <f>VLOOKUP($H152,LISTAS!$C$3:$D$36,2,0)</f>
        <v>2</v>
      </c>
      <c r="G152" s="72">
        <v>181005</v>
      </c>
      <c r="H152" s="72" t="s">
        <v>575</v>
      </c>
      <c r="I152" s="72" t="s">
        <v>375</v>
      </c>
      <c r="J152" s="72">
        <v>40</v>
      </c>
      <c r="K152" s="72" t="s">
        <v>8</v>
      </c>
      <c r="L152" s="334">
        <v>7951</v>
      </c>
      <c r="M152" s="2">
        <f>INT(L152*3%)</f>
        <v>238</v>
      </c>
    </row>
    <row r="153" spans="1:13" ht="15" x14ac:dyDescent="0.25">
      <c r="A153">
        <f>COUNTIF($B$1:B153,'TABLA LM'!$D$6)</f>
        <v>5</v>
      </c>
      <c r="B153" s="72">
        <v>143400</v>
      </c>
      <c r="C153" s="72" t="s">
        <v>372</v>
      </c>
      <c r="D153" s="334">
        <v>7951</v>
      </c>
      <c r="E153" s="73"/>
      <c r="F153" s="443">
        <f>VLOOKUP($H153,LISTAS!$C$3:$D$36,2,0)</f>
        <v>3</v>
      </c>
      <c r="G153" s="72">
        <v>200834</v>
      </c>
      <c r="H153" s="72" t="s">
        <v>518</v>
      </c>
      <c r="I153" s="72" t="s">
        <v>73</v>
      </c>
      <c r="J153" s="72"/>
      <c r="K153" s="72" t="s">
        <v>8</v>
      </c>
      <c r="L153" s="334">
        <v>135</v>
      </c>
    </row>
    <row r="154" spans="1:13" ht="15" x14ac:dyDescent="0.25">
      <c r="A154">
        <f>COUNTIF($B$1:B154,'TABLA LM'!$D$6)</f>
        <v>5</v>
      </c>
      <c r="B154" s="72">
        <v>143400</v>
      </c>
      <c r="C154" s="72" t="s">
        <v>372</v>
      </c>
      <c r="D154" s="334">
        <v>7951</v>
      </c>
      <c r="E154" s="73"/>
      <c r="F154" s="443">
        <f>VLOOKUP($H154,LISTAS!$C$3:$D$36,2,0)</f>
        <v>5</v>
      </c>
      <c r="G154" s="72">
        <v>201517</v>
      </c>
      <c r="H154" s="72" t="s">
        <v>520</v>
      </c>
      <c r="I154" s="72" t="s">
        <v>252</v>
      </c>
      <c r="J154" s="72"/>
      <c r="K154" s="72" t="s">
        <v>8</v>
      </c>
      <c r="L154" s="334">
        <v>8110</v>
      </c>
    </row>
    <row r="155" spans="1:13" ht="15" x14ac:dyDescent="0.25">
      <c r="A155">
        <f>COUNTIF($B$1:B155,'TABLA LM'!$D$6)</f>
        <v>5</v>
      </c>
      <c r="B155" s="72">
        <v>143400</v>
      </c>
      <c r="C155" s="72" t="s">
        <v>372</v>
      </c>
      <c r="D155" s="334">
        <v>7951</v>
      </c>
      <c r="E155" s="73"/>
      <c r="F155" s="443">
        <f>VLOOKUP($H155,LISTAS!$C$3:$D$36,2,0)</f>
        <v>4</v>
      </c>
      <c r="G155" s="72">
        <v>201745</v>
      </c>
      <c r="H155" s="72" t="s">
        <v>519</v>
      </c>
      <c r="I155" s="72" t="s">
        <v>130</v>
      </c>
      <c r="J155" s="72"/>
      <c r="K155" s="72" t="s">
        <v>8</v>
      </c>
      <c r="L155" s="334">
        <v>8031</v>
      </c>
    </row>
    <row r="156" spans="1:13" ht="15" x14ac:dyDescent="0.25">
      <c r="A156">
        <f>COUNTIF($B$1:B156,'TABLA LM'!$D$6)</f>
        <v>5</v>
      </c>
      <c r="B156" s="72">
        <v>143400</v>
      </c>
      <c r="C156" s="72" t="s">
        <v>372</v>
      </c>
      <c r="D156" s="334">
        <v>7951</v>
      </c>
      <c r="E156" s="73"/>
      <c r="F156" s="443">
        <f>VLOOKUP($H156,LISTAS!$C$3:$D$36,2,0)</f>
        <v>7</v>
      </c>
      <c r="G156" s="72">
        <v>210422</v>
      </c>
      <c r="H156" s="72" t="s">
        <v>521</v>
      </c>
      <c r="I156" s="72" t="s">
        <v>374</v>
      </c>
      <c r="J156" s="72"/>
      <c r="K156" s="72" t="s">
        <v>8</v>
      </c>
      <c r="L156" s="334">
        <v>8031</v>
      </c>
    </row>
    <row r="157" spans="1:13" ht="15" x14ac:dyDescent="0.25">
      <c r="A157">
        <f>COUNTIF($B$1:B157,'TABLA LM'!$D$6)</f>
        <v>5</v>
      </c>
      <c r="B157" s="72">
        <v>143400</v>
      </c>
      <c r="C157" s="72" t="s">
        <v>372</v>
      </c>
      <c r="D157" s="334">
        <v>7951</v>
      </c>
      <c r="E157" s="73"/>
      <c r="F157" s="443">
        <f>VLOOKUP($H157,LISTAS!$C$3:$D$36,2,0)</f>
        <v>8</v>
      </c>
      <c r="G157" s="72">
        <v>210423</v>
      </c>
      <c r="H157" s="72" t="s">
        <v>522</v>
      </c>
      <c r="I157" s="72" t="s">
        <v>373</v>
      </c>
      <c r="J157" s="72"/>
      <c r="K157" s="72" t="s">
        <v>8</v>
      </c>
      <c r="L157" s="334">
        <v>8110</v>
      </c>
    </row>
    <row r="158" spans="1:13" ht="15" x14ac:dyDescent="0.25">
      <c r="A158">
        <f>COUNTIF($B$1:B158,'TABLA LM'!$D$6)</f>
        <v>5</v>
      </c>
      <c r="B158" s="74">
        <v>145224</v>
      </c>
      <c r="C158" s="74" t="s">
        <v>328</v>
      </c>
      <c r="D158" s="335">
        <v>38156</v>
      </c>
      <c r="E158" s="75"/>
      <c r="F158" s="443">
        <f>VLOOKUP($H158,LISTAS!$C$3:$D$36,2,0)</f>
        <v>1</v>
      </c>
      <c r="G158" s="74">
        <v>130546</v>
      </c>
      <c r="H158" s="74" t="s">
        <v>531</v>
      </c>
      <c r="I158" s="74" t="s">
        <v>148</v>
      </c>
      <c r="J158" s="74">
        <v>12</v>
      </c>
      <c r="K158" s="74" t="s">
        <v>149</v>
      </c>
      <c r="L158" s="335">
        <v>457872</v>
      </c>
    </row>
    <row r="159" spans="1:13" ht="15" x14ac:dyDescent="0.25">
      <c r="A159">
        <f>COUNTIF($B$1:B159,'TABLA LM'!$D$6)</f>
        <v>5</v>
      </c>
      <c r="B159" s="74">
        <v>145224</v>
      </c>
      <c r="C159" s="74" t="s">
        <v>328</v>
      </c>
      <c r="D159" s="335">
        <v>38156</v>
      </c>
      <c r="E159" s="75"/>
      <c r="F159" s="443">
        <f>VLOOKUP($H159,LISTAS!$C$3:$D$36,2,0)</f>
        <v>2</v>
      </c>
      <c r="G159" s="74">
        <v>181000</v>
      </c>
      <c r="H159" s="74" t="s">
        <v>576</v>
      </c>
      <c r="I159" s="74" t="s">
        <v>237</v>
      </c>
      <c r="J159" s="74">
        <v>12</v>
      </c>
      <c r="K159" s="74" t="s">
        <v>8</v>
      </c>
      <c r="L159" s="335">
        <v>457872</v>
      </c>
      <c r="M159" s="2">
        <f>INT(L159*3%)</f>
        <v>13736</v>
      </c>
    </row>
    <row r="160" spans="1:13" ht="15" x14ac:dyDescent="0.25">
      <c r="A160">
        <f>COUNTIF($B$1:B160,'TABLA LM'!$D$6)</f>
        <v>5</v>
      </c>
      <c r="B160" s="74">
        <v>145224</v>
      </c>
      <c r="C160" s="74" t="s">
        <v>328</v>
      </c>
      <c r="D160" s="335">
        <v>38156</v>
      </c>
      <c r="E160" s="75"/>
      <c r="F160" s="443">
        <f>VLOOKUP($H160,LISTAS!$C$3:$D$36,2,0)</f>
        <v>3</v>
      </c>
      <c r="G160" s="74">
        <v>200842</v>
      </c>
      <c r="H160" s="74" t="s">
        <v>518</v>
      </c>
      <c r="I160" s="74" t="s">
        <v>122</v>
      </c>
      <c r="J160" s="74"/>
      <c r="K160" s="74" t="s">
        <v>8</v>
      </c>
      <c r="L160" s="335">
        <v>131</v>
      </c>
    </row>
    <row r="161" spans="1:13" ht="15" x14ac:dyDescent="0.25">
      <c r="A161">
        <f>COUNTIF($B$1:B161,'TABLA LM'!$D$6)</f>
        <v>5</v>
      </c>
      <c r="B161" s="74">
        <v>145224</v>
      </c>
      <c r="C161" s="74" t="s">
        <v>328</v>
      </c>
      <c r="D161" s="335">
        <v>38156</v>
      </c>
      <c r="E161" s="75"/>
      <c r="F161" s="443">
        <f>VLOOKUP($H161,LISTAS!$C$3:$D$36,2,0)</f>
        <v>7</v>
      </c>
      <c r="G161" s="74">
        <v>212829</v>
      </c>
      <c r="H161" s="74" t="s">
        <v>521</v>
      </c>
      <c r="I161" s="74" t="s">
        <v>330</v>
      </c>
      <c r="J161" s="74"/>
      <c r="K161" s="74" t="s">
        <v>8</v>
      </c>
      <c r="L161" s="335">
        <v>38919</v>
      </c>
    </row>
    <row r="162" spans="1:13" ht="15" x14ac:dyDescent="0.25">
      <c r="A162">
        <f>COUNTIF($B$1:B162,'TABLA LM'!$D$6)</f>
        <v>5</v>
      </c>
      <c r="B162" s="74">
        <v>145224</v>
      </c>
      <c r="C162" s="74" t="s">
        <v>328</v>
      </c>
      <c r="D162" s="335">
        <v>38156</v>
      </c>
      <c r="E162" s="75"/>
      <c r="F162" s="443">
        <f>VLOOKUP($H162,LISTAS!$C$3:$D$36,2,0)</f>
        <v>17</v>
      </c>
      <c r="G162" s="74">
        <v>133900</v>
      </c>
      <c r="H162" s="74" t="s">
        <v>570</v>
      </c>
      <c r="I162" s="74" t="s">
        <v>329</v>
      </c>
      <c r="J162" s="74"/>
      <c r="K162" s="74" t="s">
        <v>10</v>
      </c>
      <c r="L162" s="335">
        <v>34.305999999999997</v>
      </c>
    </row>
    <row r="163" spans="1:13" ht="15" x14ac:dyDescent="0.25">
      <c r="A163">
        <f>COUNTIF($B$1:B163,'TABLA LM'!$D$6)</f>
        <v>5</v>
      </c>
      <c r="B163" s="74">
        <v>145224</v>
      </c>
      <c r="C163" s="74" t="s">
        <v>328</v>
      </c>
      <c r="D163" s="335">
        <v>38156</v>
      </c>
      <c r="E163" s="75"/>
      <c r="F163" s="443">
        <f>VLOOKUP($H163,LISTAS!$C$3:$D$36,2,0)</f>
        <v>18</v>
      </c>
      <c r="G163" s="74">
        <v>204339</v>
      </c>
      <c r="H163" s="74" t="s">
        <v>523</v>
      </c>
      <c r="I163" s="74" t="s">
        <v>150</v>
      </c>
      <c r="J163" s="74"/>
      <c r="K163" s="74" t="s">
        <v>10</v>
      </c>
      <c r="L163" s="335">
        <v>187.26300000000001</v>
      </c>
    </row>
    <row r="164" spans="1:13" ht="15" x14ac:dyDescent="0.25">
      <c r="A164">
        <f>COUNTIF($B$1:B164,'TABLA LM'!$D$6)</f>
        <v>5</v>
      </c>
      <c r="B164" s="76">
        <v>141540</v>
      </c>
      <c r="C164" s="76" t="s">
        <v>147</v>
      </c>
      <c r="D164" s="336">
        <v>19077</v>
      </c>
      <c r="E164" s="77"/>
      <c r="F164" s="443">
        <f>VLOOKUP($H164,LISTAS!$C$3:$D$36,2,0)</f>
        <v>1</v>
      </c>
      <c r="G164" s="76">
        <v>130546</v>
      </c>
      <c r="H164" s="76" t="s">
        <v>531</v>
      </c>
      <c r="I164" s="76" t="s">
        <v>148</v>
      </c>
      <c r="J164" s="76">
        <v>12</v>
      </c>
      <c r="K164" s="76" t="s">
        <v>149</v>
      </c>
      <c r="L164" s="336">
        <v>228938</v>
      </c>
    </row>
    <row r="165" spans="1:13" ht="15" x14ac:dyDescent="0.25">
      <c r="A165">
        <f>COUNTIF($B$1:B165,'TABLA LM'!$D$6)</f>
        <v>5</v>
      </c>
      <c r="B165" s="76">
        <v>141540</v>
      </c>
      <c r="C165" s="76" t="s">
        <v>147</v>
      </c>
      <c r="D165" s="336">
        <v>19077</v>
      </c>
      <c r="E165" s="77"/>
      <c r="F165" s="443">
        <f>VLOOKUP($H165,LISTAS!$C$3:$D$36,2,0)</f>
        <v>2</v>
      </c>
      <c r="G165" s="76">
        <v>180507</v>
      </c>
      <c r="H165" s="76" t="s">
        <v>526</v>
      </c>
      <c r="I165" s="76" t="s">
        <v>544</v>
      </c>
      <c r="J165" s="76">
        <v>12</v>
      </c>
      <c r="K165" s="76" t="s">
        <v>8</v>
      </c>
      <c r="L165" s="336">
        <v>228924</v>
      </c>
      <c r="M165" s="2">
        <f>INT(L165*3%)</f>
        <v>6867</v>
      </c>
    </row>
    <row r="166" spans="1:13" ht="15" x14ac:dyDescent="0.25">
      <c r="A166">
        <f>COUNTIF($B$1:B166,'TABLA LM'!$D$6)</f>
        <v>5</v>
      </c>
      <c r="B166" s="76">
        <v>141540</v>
      </c>
      <c r="C166" s="76" t="s">
        <v>147</v>
      </c>
      <c r="D166" s="336">
        <v>19077</v>
      </c>
      <c r="E166" s="77"/>
      <c r="F166" s="443">
        <f>VLOOKUP($H166,LISTAS!$C$3:$D$36,2,0)</f>
        <v>3</v>
      </c>
      <c r="G166" s="76">
        <v>200841</v>
      </c>
      <c r="H166" s="76" t="s">
        <v>518</v>
      </c>
      <c r="I166" s="76" t="s">
        <v>79</v>
      </c>
      <c r="J166" s="76"/>
      <c r="K166" s="76" t="s">
        <v>8</v>
      </c>
      <c r="L166" s="336">
        <v>66</v>
      </c>
    </row>
    <row r="167" spans="1:13" ht="15" x14ac:dyDescent="0.25">
      <c r="A167">
        <f>COUNTIF($B$1:B167,'TABLA LM'!$D$6)</f>
        <v>5</v>
      </c>
      <c r="B167" s="76">
        <v>141540</v>
      </c>
      <c r="C167" s="76" t="s">
        <v>147</v>
      </c>
      <c r="D167" s="336">
        <v>19077</v>
      </c>
      <c r="E167" s="77"/>
      <c r="F167" s="443">
        <f>VLOOKUP($H167,LISTAS!$C$3:$D$36,2,0)</f>
        <v>7</v>
      </c>
      <c r="G167" s="76">
        <v>209440</v>
      </c>
      <c r="H167" s="76" t="s">
        <v>521</v>
      </c>
      <c r="I167" s="76" t="s">
        <v>152</v>
      </c>
      <c r="J167" s="76"/>
      <c r="K167" s="76" t="s">
        <v>8</v>
      </c>
      <c r="L167" s="336">
        <v>19458</v>
      </c>
    </row>
    <row r="168" spans="1:13" ht="15" x14ac:dyDescent="0.25">
      <c r="A168">
        <f>COUNTIF($B$1:B168,'TABLA LM'!$D$6)</f>
        <v>5</v>
      </c>
      <c r="B168" s="76">
        <v>141540</v>
      </c>
      <c r="C168" s="76" t="s">
        <v>147</v>
      </c>
      <c r="D168" s="336">
        <v>19077</v>
      </c>
      <c r="E168" s="77"/>
      <c r="F168" s="443">
        <f>VLOOKUP($H168,LISTAS!$C$3:$D$36,2,0)</f>
        <v>17</v>
      </c>
      <c r="G168" s="76">
        <v>131694</v>
      </c>
      <c r="H168" s="74" t="s">
        <v>570</v>
      </c>
      <c r="I168" s="76" t="s">
        <v>151</v>
      </c>
      <c r="J168" s="76"/>
      <c r="K168" s="76" t="s">
        <v>10</v>
      </c>
      <c r="L168" s="336">
        <v>24.42</v>
      </c>
    </row>
    <row r="169" spans="1:13" ht="15" x14ac:dyDescent="0.25">
      <c r="A169">
        <f>COUNTIF($B$1:B169,'TABLA LM'!$D$6)</f>
        <v>5</v>
      </c>
      <c r="B169" s="76">
        <v>141540</v>
      </c>
      <c r="C169" s="76" t="s">
        <v>147</v>
      </c>
      <c r="D169" s="336">
        <v>19077</v>
      </c>
      <c r="E169" s="77"/>
      <c r="F169" s="443">
        <f>VLOOKUP($H169,LISTAS!$C$3:$D$36,2,0)</f>
        <v>18</v>
      </c>
      <c r="G169" s="76">
        <v>204339</v>
      </c>
      <c r="H169" s="76" t="s">
        <v>523</v>
      </c>
      <c r="I169" s="76" t="s">
        <v>150</v>
      </c>
      <c r="J169" s="76"/>
      <c r="K169" s="76" t="s">
        <v>10</v>
      </c>
      <c r="L169" s="336">
        <v>124</v>
      </c>
    </row>
    <row r="170" spans="1:13" ht="15" x14ac:dyDescent="0.25">
      <c r="A170">
        <f>COUNTIF($B$1:B170,'TABLA LM'!$D$6)</f>
        <v>5</v>
      </c>
      <c r="B170" s="78">
        <v>143588</v>
      </c>
      <c r="C170" s="78" t="s">
        <v>234</v>
      </c>
      <c r="D170" s="337">
        <v>39698</v>
      </c>
      <c r="E170" s="79"/>
      <c r="F170" s="443">
        <f>VLOOKUP($H170,LISTAS!$C$3:$D$36,2,0)</f>
        <v>1</v>
      </c>
      <c r="G170" s="78">
        <v>130547</v>
      </c>
      <c r="H170" s="78" t="s">
        <v>531</v>
      </c>
      <c r="I170" s="78" t="s">
        <v>170</v>
      </c>
      <c r="J170" s="78">
        <v>12</v>
      </c>
      <c r="K170" s="78" t="s">
        <v>149</v>
      </c>
      <c r="L170" s="337">
        <v>476376</v>
      </c>
    </row>
    <row r="171" spans="1:13" ht="15" x14ac:dyDescent="0.25">
      <c r="A171">
        <f>COUNTIF($B$1:B171,'TABLA LM'!$D$6)</f>
        <v>5</v>
      </c>
      <c r="B171" s="78">
        <v>143588</v>
      </c>
      <c r="C171" s="78" t="s">
        <v>234</v>
      </c>
      <c r="D171" s="337">
        <v>39698</v>
      </c>
      <c r="E171" s="79"/>
      <c r="F171" s="443">
        <f>VLOOKUP($H171,LISTAS!$C$3:$D$36,2,0)</f>
        <v>2</v>
      </c>
      <c r="G171" s="78">
        <v>181000</v>
      </c>
      <c r="H171" s="78" t="s">
        <v>576</v>
      </c>
      <c r="I171" s="78" t="s">
        <v>237</v>
      </c>
      <c r="J171" s="78">
        <v>12</v>
      </c>
      <c r="K171" s="78" t="s">
        <v>8</v>
      </c>
      <c r="L171" s="337">
        <v>476376</v>
      </c>
      <c r="M171" s="2">
        <f>INT(L171*3%)</f>
        <v>14291</v>
      </c>
    </row>
    <row r="172" spans="1:13" ht="15" x14ac:dyDescent="0.25">
      <c r="A172">
        <f>COUNTIF($B$1:B172,'TABLA LM'!$D$6)</f>
        <v>5</v>
      </c>
      <c r="B172" s="78">
        <v>143588</v>
      </c>
      <c r="C172" s="78" t="s">
        <v>234</v>
      </c>
      <c r="D172" s="337">
        <v>39698</v>
      </c>
      <c r="E172" s="79"/>
      <c r="F172" s="443">
        <f>VLOOKUP($H172,LISTAS!$C$3:$D$36,2,0)</f>
        <v>3</v>
      </c>
      <c r="G172" s="78">
        <v>200842</v>
      </c>
      <c r="H172" s="78" t="s">
        <v>518</v>
      </c>
      <c r="I172" s="78" t="s">
        <v>122</v>
      </c>
      <c r="J172" s="78"/>
      <c r="K172" s="78" t="s">
        <v>8</v>
      </c>
      <c r="L172" s="337">
        <v>136</v>
      </c>
    </row>
    <row r="173" spans="1:13" ht="15" x14ac:dyDescent="0.25">
      <c r="A173">
        <f>COUNTIF($B$1:B173,'TABLA LM'!$D$6)</f>
        <v>5</v>
      </c>
      <c r="B173" s="78">
        <v>143588</v>
      </c>
      <c r="C173" s="78" t="s">
        <v>234</v>
      </c>
      <c r="D173" s="337">
        <v>39698</v>
      </c>
      <c r="E173" s="79"/>
      <c r="F173" s="443">
        <f>VLOOKUP($H173,LISTAS!$C$3:$D$36,2,0)</f>
        <v>7</v>
      </c>
      <c r="G173" s="78">
        <v>206613</v>
      </c>
      <c r="H173" s="78" t="s">
        <v>521</v>
      </c>
      <c r="I173" s="78" t="s">
        <v>235</v>
      </c>
      <c r="J173" s="78"/>
      <c r="K173" s="78" t="s">
        <v>8</v>
      </c>
      <c r="L173" s="337">
        <v>40095</v>
      </c>
    </row>
    <row r="174" spans="1:13" ht="15" x14ac:dyDescent="0.25">
      <c r="A174">
        <f>COUNTIF($B$1:B174,'TABLA LM'!$D$6)</f>
        <v>5</v>
      </c>
      <c r="B174" s="78">
        <v>143588</v>
      </c>
      <c r="C174" s="78" t="s">
        <v>234</v>
      </c>
      <c r="D174" s="337">
        <v>39698</v>
      </c>
      <c r="E174" s="79"/>
      <c r="F174" s="443">
        <f>VLOOKUP($H174,LISTAS!$C$3:$D$36,2,0)</f>
        <v>9</v>
      </c>
      <c r="G174" s="78">
        <v>207790</v>
      </c>
      <c r="H174" s="78" t="s">
        <v>528</v>
      </c>
      <c r="I174" s="78" t="s">
        <v>238</v>
      </c>
      <c r="J174" s="78"/>
      <c r="K174" s="78" t="s">
        <v>8</v>
      </c>
      <c r="L174" s="337">
        <v>40095</v>
      </c>
    </row>
    <row r="175" spans="1:13" ht="15" x14ac:dyDescent="0.25">
      <c r="A175">
        <f>COUNTIF($B$1:B175,'TABLA LM'!$D$6)</f>
        <v>5</v>
      </c>
      <c r="B175" s="78">
        <v>143588</v>
      </c>
      <c r="C175" s="78" t="s">
        <v>234</v>
      </c>
      <c r="D175" s="337">
        <v>39698</v>
      </c>
      <c r="E175" s="79"/>
      <c r="F175" s="443">
        <f>VLOOKUP($H175,LISTAS!$C$3:$D$36,2,0)</f>
        <v>17</v>
      </c>
      <c r="G175" s="78">
        <v>132673</v>
      </c>
      <c r="H175" s="78" t="s">
        <v>570</v>
      </c>
      <c r="I175" s="78" t="s">
        <v>236</v>
      </c>
      <c r="J175" s="78"/>
      <c r="K175" s="78" t="s">
        <v>10</v>
      </c>
      <c r="L175" s="337">
        <v>37</v>
      </c>
    </row>
    <row r="176" spans="1:13" ht="15" x14ac:dyDescent="0.25">
      <c r="A176">
        <f>COUNTIF($B$1:B176,'TABLA LM'!$D$6)</f>
        <v>5</v>
      </c>
      <c r="B176" s="78">
        <v>143588</v>
      </c>
      <c r="C176" s="78" t="s">
        <v>234</v>
      </c>
      <c r="D176" s="337">
        <v>39698</v>
      </c>
      <c r="E176" s="79"/>
      <c r="F176" s="443">
        <f>VLOOKUP($H176,LISTAS!$C$3:$D$36,2,0)</f>
        <v>18</v>
      </c>
      <c r="G176" s="78">
        <v>204339</v>
      </c>
      <c r="H176" s="78" t="s">
        <v>523</v>
      </c>
      <c r="I176" s="78" t="s">
        <v>150</v>
      </c>
      <c r="J176" s="78"/>
      <c r="K176" s="78" t="s">
        <v>10</v>
      </c>
      <c r="L176" s="337">
        <v>200</v>
      </c>
    </row>
    <row r="177" spans="1:13" ht="15" x14ac:dyDescent="0.25">
      <c r="A177">
        <f>COUNTIF($B$1:B177,'TABLA LM'!$D$6)</f>
        <v>5</v>
      </c>
      <c r="B177" s="80">
        <v>141538</v>
      </c>
      <c r="C177" s="80" t="s">
        <v>199</v>
      </c>
      <c r="D177" s="338">
        <v>39698</v>
      </c>
      <c r="E177" s="81"/>
      <c r="F177" s="443">
        <f>VLOOKUP($H177,LISTAS!$C$3:$D$36,2,0)</f>
        <v>1</v>
      </c>
      <c r="G177" s="80">
        <v>130547</v>
      </c>
      <c r="H177" s="80" t="s">
        <v>531</v>
      </c>
      <c r="I177" s="80" t="s">
        <v>170</v>
      </c>
      <c r="J177" s="80">
        <v>12</v>
      </c>
      <c r="K177" s="80" t="s">
        <v>149</v>
      </c>
      <c r="L177" s="338">
        <v>476376</v>
      </c>
    </row>
    <row r="178" spans="1:13" ht="15" x14ac:dyDescent="0.25">
      <c r="A178">
        <f>COUNTIF($B$1:B178,'TABLA LM'!$D$6)</f>
        <v>5</v>
      </c>
      <c r="B178" s="80">
        <v>141538</v>
      </c>
      <c r="C178" s="80" t="s">
        <v>199</v>
      </c>
      <c r="D178" s="338">
        <v>39698</v>
      </c>
      <c r="E178" s="81"/>
      <c r="F178" s="443">
        <f>VLOOKUP($H178,LISTAS!$C$3:$D$36,2,0)</f>
        <v>2</v>
      </c>
      <c r="G178" s="80">
        <v>180507</v>
      </c>
      <c r="H178" s="80" t="s">
        <v>526</v>
      </c>
      <c r="I178" s="80" t="s">
        <v>544</v>
      </c>
      <c r="J178" s="80">
        <v>12</v>
      </c>
      <c r="K178" s="80" t="s">
        <v>8</v>
      </c>
      <c r="L178" s="338">
        <v>476376</v>
      </c>
      <c r="M178" s="2">
        <f>INT(L178*3%)</f>
        <v>14291</v>
      </c>
    </row>
    <row r="179" spans="1:13" ht="15" x14ac:dyDescent="0.25">
      <c r="A179">
        <f>COUNTIF($B$1:B179,'TABLA LM'!$D$6)</f>
        <v>5</v>
      </c>
      <c r="B179" s="80">
        <v>141538</v>
      </c>
      <c r="C179" s="80" t="s">
        <v>199</v>
      </c>
      <c r="D179" s="338">
        <v>39698</v>
      </c>
      <c r="E179" s="81"/>
      <c r="F179" s="443">
        <f>VLOOKUP($H179,LISTAS!$C$3:$D$36,2,0)</f>
        <v>3</v>
      </c>
      <c r="G179" s="80">
        <v>200842</v>
      </c>
      <c r="H179" s="80" t="s">
        <v>518</v>
      </c>
      <c r="I179" s="80" t="s">
        <v>122</v>
      </c>
      <c r="J179" s="80"/>
      <c r="K179" s="80" t="s">
        <v>8</v>
      </c>
      <c r="L179" s="338">
        <v>136</v>
      </c>
    </row>
    <row r="180" spans="1:13" ht="15" x14ac:dyDescent="0.25">
      <c r="A180">
        <f>COUNTIF($B$1:B180,'TABLA LM'!$D$6)</f>
        <v>5</v>
      </c>
      <c r="B180" s="80">
        <v>141538</v>
      </c>
      <c r="C180" s="80" t="s">
        <v>199</v>
      </c>
      <c r="D180" s="338">
        <v>39698</v>
      </c>
      <c r="E180" s="81"/>
      <c r="F180" s="443">
        <f>VLOOKUP($H180,LISTAS!$C$3:$D$36,2,0)</f>
        <v>7</v>
      </c>
      <c r="G180" s="80">
        <v>204145</v>
      </c>
      <c r="H180" s="80" t="s">
        <v>521</v>
      </c>
      <c r="I180" s="80" t="s">
        <v>200</v>
      </c>
      <c r="J180" s="80"/>
      <c r="K180" s="80" t="s">
        <v>8</v>
      </c>
      <c r="L180" s="338">
        <v>40094</v>
      </c>
    </row>
    <row r="181" spans="1:13" ht="15" x14ac:dyDescent="0.25">
      <c r="A181">
        <f>COUNTIF($B$1:B181,'TABLA LM'!$D$6)</f>
        <v>5</v>
      </c>
      <c r="B181" s="80">
        <v>141538</v>
      </c>
      <c r="C181" s="80" t="s">
        <v>199</v>
      </c>
      <c r="D181" s="338">
        <v>39698</v>
      </c>
      <c r="E181" s="81"/>
      <c r="F181" s="443">
        <f>VLOOKUP($H181,LISTAS!$C$3:$D$36,2,0)</f>
        <v>9</v>
      </c>
      <c r="G181" s="80">
        <v>209485</v>
      </c>
      <c r="H181" s="80" t="s">
        <v>528</v>
      </c>
      <c r="I181" s="80" t="s">
        <v>201</v>
      </c>
      <c r="J181" s="80"/>
      <c r="K181" s="80" t="s">
        <v>8</v>
      </c>
      <c r="L181" s="338">
        <v>40094</v>
      </c>
    </row>
    <row r="182" spans="1:13" ht="15" x14ac:dyDescent="0.25">
      <c r="A182">
        <f>COUNTIF($B$1:B182,'TABLA LM'!$D$6)</f>
        <v>5</v>
      </c>
      <c r="B182" s="80">
        <v>141538</v>
      </c>
      <c r="C182" s="80" t="s">
        <v>199</v>
      </c>
      <c r="D182" s="338">
        <v>39698</v>
      </c>
      <c r="E182" s="81"/>
      <c r="F182" s="443">
        <f>VLOOKUP($H182,LISTAS!$C$3:$D$36,2,0)</f>
        <v>17</v>
      </c>
      <c r="G182" s="80">
        <v>131694</v>
      </c>
      <c r="H182" s="78" t="s">
        <v>570</v>
      </c>
      <c r="I182" s="80" t="s">
        <v>151</v>
      </c>
      <c r="J182" s="80"/>
      <c r="K182" s="80" t="s">
        <v>10</v>
      </c>
      <c r="L182" s="338">
        <v>35.692</v>
      </c>
    </row>
    <row r="183" spans="1:13" ht="15" x14ac:dyDescent="0.25">
      <c r="A183">
        <f>COUNTIF($B$1:B183,'TABLA LM'!$D$6)</f>
        <v>5</v>
      </c>
      <c r="B183" s="80">
        <v>141538</v>
      </c>
      <c r="C183" s="80" t="s">
        <v>199</v>
      </c>
      <c r="D183" s="338">
        <v>39698</v>
      </c>
      <c r="E183" s="81"/>
      <c r="F183" s="443">
        <f>VLOOKUP($H183,LISTAS!$C$3:$D$36,2,0)</f>
        <v>18</v>
      </c>
      <c r="G183" s="80">
        <v>204339</v>
      </c>
      <c r="H183" s="80" t="s">
        <v>523</v>
      </c>
      <c r="I183" s="80" t="s">
        <v>150</v>
      </c>
      <c r="J183" s="80"/>
      <c r="K183" s="80" t="s">
        <v>10</v>
      </c>
      <c r="L183" s="338">
        <v>194.83199999999999</v>
      </c>
    </row>
    <row r="184" spans="1:13" ht="15" x14ac:dyDescent="0.25">
      <c r="A184">
        <f>COUNTIF($B$1:B184,'TABLA LM'!$D$6)</f>
        <v>5</v>
      </c>
      <c r="B184" s="39">
        <v>141537</v>
      </c>
      <c r="C184" s="39" t="s">
        <v>180</v>
      </c>
      <c r="D184" s="339">
        <v>38156</v>
      </c>
      <c r="E184" s="40"/>
      <c r="F184" s="443">
        <f>VLOOKUP($H184,LISTAS!$C$3:$D$36,2,0)</f>
        <v>1</v>
      </c>
      <c r="G184" s="39">
        <v>130546</v>
      </c>
      <c r="H184" s="39" t="s">
        <v>531</v>
      </c>
      <c r="I184" s="39" t="s">
        <v>148</v>
      </c>
      <c r="J184" s="39">
        <v>12</v>
      </c>
      <c r="K184" s="39" t="s">
        <v>149</v>
      </c>
      <c r="L184" s="339">
        <v>457875</v>
      </c>
    </row>
    <row r="185" spans="1:13" ht="15" x14ac:dyDescent="0.25">
      <c r="A185">
        <f>COUNTIF($B$1:B185,'TABLA LM'!$D$6)</f>
        <v>5</v>
      </c>
      <c r="B185" s="39">
        <v>141537</v>
      </c>
      <c r="C185" s="39" t="s">
        <v>180</v>
      </c>
      <c r="D185" s="339">
        <v>38156</v>
      </c>
      <c r="E185" s="40"/>
      <c r="F185" s="443">
        <f>VLOOKUP($H185,LISTAS!$C$3:$D$36,2,0)</f>
        <v>2</v>
      </c>
      <c r="G185" s="39">
        <v>180507</v>
      </c>
      <c r="H185" s="39" t="s">
        <v>526</v>
      </c>
      <c r="I185" s="39" t="s">
        <v>544</v>
      </c>
      <c r="J185" s="39">
        <v>12</v>
      </c>
      <c r="K185" s="39" t="s">
        <v>8</v>
      </c>
      <c r="L185" s="339">
        <v>457872</v>
      </c>
      <c r="M185" s="2">
        <f>INT(L185*3%)</f>
        <v>13736</v>
      </c>
    </row>
    <row r="186" spans="1:13" ht="15" x14ac:dyDescent="0.25">
      <c r="A186">
        <f>COUNTIF($B$1:B186,'TABLA LM'!$D$6)</f>
        <v>5</v>
      </c>
      <c r="B186" s="39">
        <v>141537</v>
      </c>
      <c r="C186" s="39" t="s">
        <v>180</v>
      </c>
      <c r="D186" s="339">
        <v>38156</v>
      </c>
      <c r="E186" s="40"/>
      <c r="F186" s="443">
        <f>VLOOKUP($H186,LISTAS!$C$3:$D$36,2,0)</f>
        <v>3</v>
      </c>
      <c r="G186" s="39">
        <v>200842</v>
      </c>
      <c r="H186" s="39" t="s">
        <v>518</v>
      </c>
      <c r="I186" s="39" t="s">
        <v>122</v>
      </c>
      <c r="J186" s="39"/>
      <c r="K186" s="39" t="s">
        <v>8</v>
      </c>
      <c r="L186" s="339">
        <v>132</v>
      </c>
    </row>
    <row r="187" spans="1:13" ht="15" x14ac:dyDescent="0.25">
      <c r="A187">
        <f>COUNTIF($B$1:B187,'TABLA LM'!$D$6)</f>
        <v>5</v>
      </c>
      <c r="B187" s="39">
        <v>141537</v>
      </c>
      <c r="C187" s="39" t="s">
        <v>180</v>
      </c>
      <c r="D187" s="339">
        <v>38156</v>
      </c>
      <c r="E187" s="40"/>
      <c r="F187" s="443">
        <f>VLOOKUP($H187,LISTAS!$C$3:$D$36,2,0)</f>
        <v>7</v>
      </c>
      <c r="G187" s="39">
        <v>205039</v>
      </c>
      <c r="H187" s="39" t="s">
        <v>521</v>
      </c>
      <c r="I187" s="39" t="s">
        <v>182</v>
      </c>
      <c r="J187" s="39"/>
      <c r="K187" s="39" t="s">
        <v>8</v>
      </c>
      <c r="L187" s="339">
        <v>38919</v>
      </c>
    </row>
    <row r="188" spans="1:13" ht="15" x14ac:dyDescent="0.25">
      <c r="A188">
        <f>COUNTIF($B$1:B188,'TABLA LM'!$D$6)</f>
        <v>5</v>
      </c>
      <c r="B188" s="39">
        <v>141537</v>
      </c>
      <c r="C188" s="39" t="s">
        <v>180</v>
      </c>
      <c r="D188" s="339">
        <v>38156</v>
      </c>
      <c r="E188" s="40"/>
      <c r="F188" s="443">
        <f>VLOOKUP($H188,LISTAS!$C$3:$D$36,2,0)</f>
        <v>9</v>
      </c>
      <c r="G188" s="39">
        <v>215025</v>
      </c>
      <c r="H188" s="39" t="s">
        <v>528</v>
      </c>
      <c r="I188" s="39" t="s">
        <v>183</v>
      </c>
      <c r="J188" s="39"/>
      <c r="K188" s="39" t="s">
        <v>8</v>
      </c>
      <c r="L188" s="339">
        <v>38919</v>
      </c>
    </row>
    <row r="189" spans="1:13" ht="15" x14ac:dyDescent="0.25">
      <c r="A189">
        <f>COUNTIF($B$1:B189,'TABLA LM'!$D$6)</f>
        <v>5</v>
      </c>
      <c r="B189" s="39">
        <v>141537</v>
      </c>
      <c r="C189" s="39" t="s">
        <v>180</v>
      </c>
      <c r="D189" s="339">
        <v>38156</v>
      </c>
      <c r="E189" s="40"/>
      <c r="F189" s="443">
        <f>VLOOKUP($H189,LISTAS!$C$3:$D$36,2,0)</f>
        <v>17</v>
      </c>
      <c r="G189" s="39">
        <v>132006</v>
      </c>
      <c r="H189" s="39" t="s">
        <v>570</v>
      </c>
      <c r="I189" s="39" t="s">
        <v>181</v>
      </c>
      <c r="J189" s="39"/>
      <c r="K189" s="39" t="s">
        <v>10</v>
      </c>
      <c r="L189" s="339">
        <v>34.305999999999997</v>
      </c>
    </row>
    <row r="190" spans="1:13" ht="15" x14ac:dyDescent="0.25">
      <c r="A190">
        <f>COUNTIF($B$1:B190,'TABLA LM'!$D$6)</f>
        <v>5</v>
      </c>
      <c r="B190" s="39">
        <v>141537</v>
      </c>
      <c r="C190" s="39" t="s">
        <v>180</v>
      </c>
      <c r="D190" s="339">
        <v>38156</v>
      </c>
      <c r="E190" s="40"/>
      <c r="F190" s="443">
        <f>VLOOKUP($H190,LISTAS!$C$3:$D$36,2,0)</f>
        <v>18</v>
      </c>
      <c r="G190" s="39">
        <v>204339</v>
      </c>
      <c r="H190" s="39" t="s">
        <v>523</v>
      </c>
      <c r="I190" s="39" t="s">
        <v>150</v>
      </c>
      <c r="J190" s="39"/>
      <c r="K190" s="39" t="s">
        <v>10</v>
      </c>
      <c r="L190" s="339">
        <v>187.26300000000001</v>
      </c>
    </row>
    <row r="191" spans="1:13" ht="15" x14ac:dyDescent="0.25">
      <c r="A191">
        <f>COUNTIF($B$1:B191,'TABLA LM'!$D$6)</f>
        <v>5</v>
      </c>
      <c r="B191" s="37">
        <v>143006</v>
      </c>
      <c r="C191" s="37" t="s">
        <v>169</v>
      </c>
      <c r="D191" s="318">
        <v>4000</v>
      </c>
      <c r="E191" s="38"/>
      <c r="F191" s="443">
        <f>VLOOKUP($H191,LISTAS!$C$3:$D$36,2,0)</f>
        <v>1</v>
      </c>
      <c r="G191" s="37">
        <v>130547</v>
      </c>
      <c r="H191" s="37" t="s">
        <v>531</v>
      </c>
      <c r="I191" s="37" t="s">
        <v>170</v>
      </c>
      <c r="J191" s="37">
        <v>12</v>
      </c>
      <c r="K191" s="37" t="s">
        <v>149</v>
      </c>
      <c r="L191" s="318">
        <v>48000</v>
      </c>
    </row>
    <row r="192" spans="1:13" ht="15" x14ac:dyDescent="0.25">
      <c r="A192">
        <f>COUNTIF($B$1:B192,'TABLA LM'!$D$6)</f>
        <v>5</v>
      </c>
      <c r="B192" s="37">
        <v>143006</v>
      </c>
      <c r="C192" s="37" t="s">
        <v>169</v>
      </c>
      <c r="D192" s="318">
        <v>4000</v>
      </c>
      <c r="E192" s="38"/>
      <c r="F192" s="443">
        <f>VLOOKUP($H192,LISTAS!$C$3:$D$36,2,0)</f>
        <v>2</v>
      </c>
      <c r="G192" s="37">
        <v>180507</v>
      </c>
      <c r="H192" s="37" t="s">
        <v>526</v>
      </c>
      <c r="I192" s="37" t="s">
        <v>544</v>
      </c>
      <c r="J192" s="37">
        <v>12</v>
      </c>
      <c r="K192" s="37" t="s">
        <v>8</v>
      </c>
      <c r="L192" s="318">
        <v>48000</v>
      </c>
      <c r="M192" s="2">
        <f>INT(L192*3%)</f>
        <v>1440</v>
      </c>
    </row>
    <row r="193" spans="1:13" ht="15" x14ac:dyDescent="0.25">
      <c r="A193">
        <f>COUNTIF($B$1:B193,'TABLA LM'!$D$6)</f>
        <v>5</v>
      </c>
      <c r="B193" s="37">
        <v>143006</v>
      </c>
      <c r="C193" s="37" t="s">
        <v>169</v>
      </c>
      <c r="D193" s="318">
        <v>4000</v>
      </c>
      <c r="E193" s="38"/>
      <c r="F193" s="443">
        <f>VLOOKUP($H193,LISTAS!$C$3:$D$36,2,0)</f>
        <v>3</v>
      </c>
      <c r="G193" s="37">
        <v>200842</v>
      </c>
      <c r="H193" s="37" t="s">
        <v>518</v>
      </c>
      <c r="I193" s="37" t="s">
        <v>122</v>
      </c>
      <c r="J193" s="37"/>
      <c r="K193" s="37" t="s">
        <v>8</v>
      </c>
      <c r="L193" s="318">
        <v>15</v>
      </c>
    </row>
    <row r="194" spans="1:13" ht="15" x14ac:dyDescent="0.25">
      <c r="A194">
        <f>COUNTIF($B$1:B194,'TABLA LM'!$D$6)</f>
        <v>5</v>
      </c>
      <c r="B194" s="37">
        <v>143006</v>
      </c>
      <c r="C194" s="37" t="s">
        <v>169</v>
      </c>
      <c r="D194" s="318">
        <v>4000</v>
      </c>
      <c r="E194" s="38"/>
      <c r="F194" s="443">
        <f>VLOOKUP($H194,LISTAS!$C$3:$D$36,2,0)</f>
        <v>7</v>
      </c>
      <c r="G194" s="37">
        <v>210388</v>
      </c>
      <c r="H194" s="37" t="s">
        <v>521</v>
      </c>
      <c r="I194" s="37" t="s">
        <v>172</v>
      </c>
      <c r="J194" s="37"/>
      <c r="K194" s="37" t="s">
        <v>8</v>
      </c>
      <c r="L194" s="318">
        <v>4000</v>
      </c>
    </row>
    <row r="195" spans="1:13" ht="15" x14ac:dyDescent="0.25">
      <c r="A195">
        <f>COUNTIF($B$1:B195,'TABLA LM'!$D$6)</f>
        <v>5</v>
      </c>
      <c r="B195" s="37">
        <v>143006</v>
      </c>
      <c r="C195" s="37" t="s">
        <v>169</v>
      </c>
      <c r="D195" s="318">
        <v>4000</v>
      </c>
      <c r="E195" s="38"/>
      <c r="F195" s="443">
        <f>VLOOKUP($H195,LISTAS!$C$3:$D$36,2,0)</f>
        <v>17</v>
      </c>
      <c r="G195" s="37">
        <v>133485</v>
      </c>
      <c r="H195" s="37" t="s">
        <v>570</v>
      </c>
      <c r="I195" s="37" t="s">
        <v>171</v>
      </c>
      <c r="J195" s="37"/>
      <c r="K195" s="37" t="s">
        <v>10</v>
      </c>
      <c r="L195" s="318">
        <v>3.53</v>
      </c>
    </row>
    <row r="196" spans="1:13" ht="15" x14ac:dyDescent="0.25">
      <c r="A196">
        <f>COUNTIF($B$1:B196,'TABLA LM'!$D$6)</f>
        <v>5</v>
      </c>
      <c r="B196" s="37">
        <v>143006</v>
      </c>
      <c r="C196" s="37" t="s">
        <v>169</v>
      </c>
      <c r="D196" s="318">
        <v>4000</v>
      </c>
      <c r="E196" s="38"/>
      <c r="F196" s="443">
        <f>VLOOKUP($H196,LISTAS!$C$3:$D$36,2,0)</f>
        <v>18</v>
      </c>
      <c r="G196" s="37">
        <v>204339</v>
      </c>
      <c r="H196" s="37" t="s">
        <v>523</v>
      </c>
      <c r="I196" s="37" t="s">
        <v>150</v>
      </c>
      <c r="J196" s="37"/>
      <c r="K196" s="37" t="s">
        <v>10</v>
      </c>
      <c r="L196" s="318">
        <v>19</v>
      </c>
    </row>
    <row r="197" spans="1:13" ht="15" x14ac:dyDescent="0.25">
      <c r="A197">
        <f>COUNTIF($B$1:B197,'TABLA LM'!$D$6)</f>
        <v>5</v>
      </c>
      <c r="B197" s="35">
        <v>143755</v>
      </c>
      <c r="C197" s="35" t="s">
        <v>369</v>
      </c>
      <c r="D197" s="317">
        <v>38156</v>
      </c>
      <c r="E197" s="36"/>
      <c r="F197" s="443">
        <f>VLOOKUP($H197,LISTAS!$C$3:$D$36,2,0)</f>
        <v>1</v>
      </c>
      <c r="G197" s="35">
        <v>130546</v>
      </c>
      <c r="H197" s="35" t="s">
        <v>531</v>
      </c>
      <c r="I197" s="35" t="s">
        <v>148</v>
      </c>
      <c r="J197" s="35">
        <v>20</v>
      </c>
      <c r="K197" s="35" t="s">
        <v>149</v>
      </c>
      <c r="L197" s="317">
        <v>763120</v>
      </c>
    </row>
    <row r="198" spans="1:13" ht="15" x14ac:dyDescent="0.25">
      <c r="A198">
        <f>COUNTIF($B$1:B198,'TABLA LM'!$D$6)</f>
        <v>5</v>
      </c>
      <c r="B198" s="35">
        <v>143755</v>
      </c>
      <c r="C198" s="35" t="s">
        <v>369</v>
      </c>
      <c r="D198" s="317">
        <v>38156</v>
      </c>
      <c r="E198" s="36"/>
      <c r="F198" s="443">
        <f>VLOOKUP($H198,LISTAS!$C$3:$D$36,2,0)</f>
        <v>2</v>
      </c>
      <c r="G198" s="35">
        <v>180507</v>
      </c>
      <c r="H198" s="35" t="s">
        <v>526</v>
      </c>
      <c r="I198" s="35" t="s">
        <v>544</v>
      </c>
      <c r="J198" s="35">
        <v>20</v>
      </c>
      <c r="K198" s="35" t="s">
        <v>8</v>
      </c>
      <c r="L198" s="317">
        <v>763120</v>
      </c>
      <c r="M198" s="2">
        <f>INT(L198*3%)</f>
        <v>22893</v>
      </c>
    </row>
    <row r="199" spans="1:13" ht="15" x14ac:dyDescent="0.25">
      <c r="A199">
        <f>COUNTIF($B$1:B199,'TABLA LM'!$D$6)</f>
        <v>5</v>
      </c>
      <c r="B199" s="35">
        <v>143755</v>
      </c>
      <c r="C199" s="35" t="s">
        <v>369</v>
      </c>
      <c r="D199" s="317">
        <v>38156</v>
      </c>
      <c r="E199" s="36"/>
      <c r="F199" s="443">
        <f>VLOOKUP($H199,LISTAS!$C$3:$D$36,2,0)</f>
        <v>3</v>
      </c>
      <c r="G199" s="35">
        <v>206458</v>
      </c>
      <c r="H199" s="35" t="s">
        <v>518</v>
      </c>
      <c r="I199" s="35" t="s">
        <v>484</v>
      </c>
      <c r="J199" s="35"/>
      <c r="K199" s="35" t="s">
        <v>8</v>
      </c>
      <c r="L199" s="317">
        <v>152</v>
      </c>
    </row>
    <row r="200" spans="1:13" ht="15" x14ac:dyDescent="0.25">
      <c r="A200">
        <f>COUNTIF($B$1:B200,'TABLA LM'!$D$6)</f>
        <v>5</v>
      </c>
      <c r="B200" s="35">
        <v>143755</v>
      </c>
      <c r="C200" s="35" t="s">
        <v>369</v>
      </c>
      <c r="D200" s="317">
        <v>38156</v>
      </c>
      <c r="E200" s="36"/>
      <c r="F200" s="443">
        <f>VLOOKUP($H200,LISTAS!$C$3:$D$36,2,0)</f>
        <v>7</v>
      </c>
      <c r="G200" s="35">
        <v>206958</v>
      </c>
      <c r="H200" s="35" t="s">
        <v>521</v>
      </c>
      <c r="I200" s="35" t="s">
        <v>370</v>
      </c>
      <c r="J200" s="35"/>
      <c r="K200" s="35" t="s">
        <v>8</v>
      </c>
      <c r="L200" s="317">
        <v>38156</v>
      </c>
    </row>
    <row r="201" spans="1:13" ht="15" x14ac:dyDescent="0.25">
      <c r="A201">
        <f>COUNTIF($B$1:B201,'TABLA LM'!$D$6)</f>
        <v>5</v>
      </c>
      <c r="B201" s="35">
        <v>143755</v>
      </c>
      <c r="C201" s="35" t="s">
        <v>369</v>
      </c>
      <c r="D201" s="317">
        <v>38156</v>
      </c>
      <c r="E201" s="36"/>
      <c r="F201" s="443">
        <f>VLOOKUP($H201,LISTAS!$C$3:$D$36,2,0)</f>
        <v>9</v>
      </c>
      <c r="G201" s="35">
        <v>203835</v>
      </c>
      <c r="H201" s="35" t="s">
        <v>528</v>
      </c>
      <c r="I201" s="35" t="s">
        <v>486</v>
      </c>
      <c r="J201" s="35"/>
      <c r="K201" s="35" t="s">
        <v>8</v>
      </c>
      <c r="L201" s="317">
        <v>38156</v>
      </c>
    </row>
    <row r="202" spans="1:13" ht="15" x14ac:dyDescent="0.25">
      <c r="A202">
        <f>COUNTIF($B$1:B202,'TABLA LM'!$D$6)</f>
        <v>5</v>
      </c>
      <c r="B202" s="35">
        <v>143755</v>
      </c>
      <c r="C202" s="35" t="s">
        <v>369</v>
      </c>
      <c r="D202" s="317">
        <v>38156</v>
      </c>
      <c r="E202" s="36"/>
      <c r="F202" s="443">
        <f>VLOOKUP($H202,LISTAS!$C$3:$D$36,2,0)</f>
        <v>17</v>
      </c>
      <c r="G202" s="35">
        <v>130973</v>
      </c>
      <c r="H202" s="35" t="s">
        <v>570</v>
      </c>
      <c r="I202" s="35" t="s">
        <v>371</v>
      </c>
      <c r="J202" s="35"/>
      <c r="K202" s="35" t="s">
        <v>10</v>
      </c>
      <c r="L202" s="317">
        <v>33.630000000000003</v>
      </c>
    </row>
    <row r="203" spans="1:13" ht="15" x14ac:dyDescent="0.25">
      <c r="A203">
        <f>COUNTIF($B$1:B203,'TABLA LM'!$D$6)</f>
        <v>5</v>
      </c>
      <c r="B203" s="35">
        <v>143755</v>
      </c>
      <c r="C203" s="35" t="s">
        <v>369</v>
      </c>
      <c r="D203" s="317">
        <v>38156</v>
      </c>
      <c r="E203" s="36"/>
      <c r="F203" s="443">
        <f>VLOOKUP($H203,LISTAS!$C$3:$D$36,2,0)</f>
        <v>18</v>
      </c>
      <c r="G203" s="35">
        <v>204339</v>
      </c>
      <c r="H203" s="35" t="s">
        <v>523</v>
      </c>
      <c r="I203" s="35" t="s">
        <v>150</v>
      </c>
      <c r="J203" s="35"/>
      <c r="K203" s="35" t="s">
        <v>10</v>
      </c>
      <c r="L203" s="317">
        <v>183.59</v>
      </c>
    </row>
    <row r="204" spans="1:13" ht="15" x14ac:dyDescent="0.25">
      <c r="A204">
        <f>COUNTIF($B$1:B204,'TABLA LM'!$D$6)</f>
        <v>5</v>
      </c>
      <c r="B204" s="33">
        <v>142530</v>
      </c>
      <c r="C204" s="33" t="s">
        <v>165</v>
      </c>
      <c r="D204" s="316">
        <v>7921</v>
      </c>
      <c r="E204" s="34"/>
      <c r="F204" s="443">
        <f>VLOOKUP($H204,LISTAS!$C$3:$D$36,2,0)</f>
        <v>1</v>
      </c>
      <c r="G204" s="33">
        <v>130549</v>
      </c>
      <c r="H204" s="33" t="s">
        <v>531</v>
      </c>
      <c r="I204" s="33" t="s">
        <v>128</v>
      </c>
      <c r="J204" s="33">
        <v>60</v>
      </c>
      <c r="K204" s="33" t="s">
        <v>10</v>
      </c>
      <c r="L204" s="316">
        <v>277.18200000000002</v>
      </c>
    </row>
    <row r="205" spans="1:13" ht="15" x14ac:dyDescent="0.25">
      <c r="A205">
        <f>COUNTIF($B$1:B205,'TABLA LM'!$D$6)</f>
        <v>5</v>
      </c>
      <c r="B205" s="33">
        <v>142530</v>
      </c>
      <c r="C205" s="33" t="s">
        <v>165</v>
      </c>
      <c r="D205" s="316">
        <v>7921</v>
      </c>
      <c r="E205" s="34"/>
      <c r="F205" s="443">
        <f>VLOOKUP($H205,LISTAS!$C$3:$D$36,2,0)</f>
        <v>2</v>
      </c>
      <c r="G205" s="33">
        <v>180506</v>
      </c>
      <c r="H205" s="33" t="s">
        <v>526</v>
      </c>
      <c r="I205" s="33" t="s">
        <v>545</v>
      </c>
      <c r="J205" s="33">
        <v>60</v>
      </c>
      <c r="K205" s="33" t="s">
        <v>8</v>
      </c>
      <c r="L205" s="316">
        <v>7921</v>
      </c>
      <c r="M205" s="2">
        <f>INT(L205*3%)</f>
        <v>237</v>
      </c>
    </row>
    <row r="206" spans="1:13" ht="15" x14ac:dyDescent="0.25">
      <c r="A206">
        <f>COUNTIF($B$1:B206,'TABLA LM'!$D$6)</f>
        <v>5</v>
      </c>
      <c r="B206" s="33">
        <v>142530</v>
      </c>
      <c r="C206" s="33" t="s">
        <v>165</v>
      </c>
      <c r="D206" s="316">
        <v>7921</v>
      </c>
      <c r="E206" s="34"/>
      <c r="F206" s="443">
        <f>VLOOKUP($H206,LISTAS!$C$3:$D$36,2,0)</f>
        <v>3</v>
      </c>
      <c r="G206" s="33">
        <v>204391</v>
      </c>
      <c r="H206" s="33" t="s">
        <v>518</v>
      </c>
      <c r="I206" s="33" t="s">
        <v>167</v>
      </c>
      <c r="J206" s="33"/>
      <c r="K206" s="33" t="s">
        <v>8</v>
      </c>
      <c r="L206" s="316">
        <v>77</v>
      </c>
    </row>
    <row r="207" spans="1:13" ht="15" x14ac:dyDescent="0.25">
      <c r="A207">
        <f>COUNTIF($B$1:B207,'TABLA LM'!$D$6)</f>
        <v>5</v>
      </c>
      <c r="B207" s="33">
        <v>142530</v>
      </c>
      <c r="C207" s="33" t="s">
        <v>165</v>
      </c>
      <c r="D207" s="316">
        <v>7921</v>
      </c>
      <c r="E207" s="34"/>
      <c r="F207" s="443">
        <f>VLOOKUP($H207,LISTAS!$C$3:$D$36,2,0)</f>
        <v>4</v>
      </c>
      <c r="G207" s="33">
        <v>201745</v>
      </c>
      <c r="H207" s="33" t="s">
        <v>519</v>
      </c>
      <c r="I207" s="33" t="s">
        <v>130</v>
      </c>
      <c r="J207" s="33"/>
      <c r="K207" s="33" t="s">
        <v>8</v>
      </c>
      <c r="L207" s="316">
        <v>7921</v>
      </c>
    </row>
    <row r="208" spans="1:13" ht="15" x14ac:dyDescent="0.25">
      <c r="A208">
        <f>COUNTIF($B$1:B208,'TABLA LM'!$D$6)</f>
        <v>5</v>
      </c>
      <c r="B208" s="33">
        <v>142530</v>
      </c>
      <c r="C208" s="33" t="s">
        <v>165</v>
      </c>
      <c r="D208" s="316">
        <v>7921</v>
      </c>
      <c r="E208" s="34"/>
      <c r="F208" s="443">
        <f>VLOOKUP($H208,LISTAS!$C$3:$D$36,2,0)</f>
        <v>5</v>
      </c>
      <c r="G208" s="33">
        <v>201522</v>
      </c>
      <c r="H208" s="33" t="s">
        <v>520</v>
      </c>
      <c r="I208" s="33" t="s">
        <v>158</v>
      </c>
      <c r="J208" s="33"/>
      <c r="K208" s="33" t="s">
        <v>8</v>
      </c>
      <c r="L208" s="316">
        <v>7921</v>
      </c>
    </row>
    <row r="209" spans="1:13" ht="15" x14ac:dyDescent="0.25">
      <c r="A209">
        <f>COUNTIF($B$1:B209,'TABLA LM'!$D$6)</f>
        <v>5</v>
      </c>
      <c r="B209" s="33">
        <v>142530</v>
      </c>
      <c r="C209" s="33" t="s">
        <v>165</v>
      </c>
      <c r="D209" s="316">
        <v>7921</v>
      </c>
      <c r="E209" s="34"/>
      <c r="F209" s="443">
        <f>VLOOKUP($H209,LISTAS!$C$3:$D$36,2,0)</f>
        <v>7</v>
      </c>
      <c r="G209" s="33">
        <v>214993</v>
      </c>
      <c r="H209" s="33" t="s">
        <v>521</v>
      </c>
      <c r="I209" s="33" t="s">
        <v>168</v>
      </c>
      <c r="J209" s="33"/>
      <c r="K209" s="33" t="s">
        <v>8</v>
      </c>
      <c r="L209" s="316">
        <v>8079</v>
      </c>
    </row>
    <row r="210" spans="1:13" ht="15" x14ac:dyDescent="0.25">
      <c r="A210">
        <f>COUNTIF($B$1:B210,'TABLA LM'!$D$6)</f>
        <v>5</v>
      </c>
      <c r="B210" s="33">
        <v>142530</v>
      </c>
      <c r="C210" s="33" t="s">
        <v>165</v>
      </c>
      <c r="D210" s="316">
        <v>7921</v>
      </c>
      <c r="E210" s="34"/>
      <c r="F210" s="443">
        <f>VLOOKUP($H210,LISTAS!$C$3:$D$36,2,0)</f>
        <v>8</v>
      </c>
      <c r="G210" s="33">
        <v>210077</v>
      </c>
      <c r="H210" s="33" t="s">
        <v>522</v>
      </c>
      <c r="I210" s="33" t="s">
        <v>166</v>
      </c>
      <c r="J210" s="33"/>
      <c r="K210" s="33" t="s">
        <v>8</v>
      </c>
      <c r="L210" s="316">
        <v>8079</v>
      </c>
    </row>
    <row r="211" spans="1:13" ht="15" x14ac:dyDescent="0.25">
      <c r="A211">
        <f>COUNTIF($B$1:B211,'TABLA LM'!$D$6)</f>
        <v>5</v>
      </c>
      <c r="B211" s="33">
        <v>142530</v>
      </c>
      <c r="C211" s="33" t="s">
        <v>165</v>
      </c>
      <c r="D211" s="316">
        <v>7921</v>
      </c>
      <c r="E211" s="34"/>
      <c r="F211" s="443">
        <f>VLOOKUP($H211,LISTAS!$C$3:$D$36,2,0)</f>
        <v>9</v>
      </c>
      <c r="G211" s="33">
        <v>214991</v>
      </c>
      <c r="H211" s="33" t="s">
        <v>528</v>
      </c>
      <c r="I211" s="33" t="s">
        <v>161</v>
      </c>
      <c r="J211" s="33"/>
      <c r="K211" s="33" t="s">
        <v>8</v>
      </c>
      <c r="L211" s="316">
        <v>8079</v>
      </c>
    </row>
    <row r="212" spans="1:13" ht="15" x14ac:dyDescent="0.25">
      <c r="A212">
        <f>COUNTIF($B$1:B212,'TABLA LM'!$D$6)</f>
        <v>5</v>
      </c>
      <c r="B212" s="84">
        <v>142180</v>
      </c>
      <c r="C212" s="84" t="s">
        <v>250</v>
      </c>
      <c r="D212" s="340">
        <v>7928</v>
      </c>
      <c r="E212" s="85"/>
      <c r="F212" s="443">
        <f>VLOOKUP($H212,LISTAS!$C$3:$D$36,2,0)</f>
        <v>1</v>
      </c>
      <c r="G212" s="84">
        <v>130549</v>
      </c>
      <c r="H212" s="84" t="s">
        <v>531</v>
      </c>
      <c r="I212" s="84" t="s">
        <v>128</v>
      </c>
      <c r="J212" s="84">
        <v>60</v>
      </c>
      <c r="K212" s="84" t="s">
        <v>10</v>
      </c>
      <c r="L212" s="340">
        <v>276.51</v>
      </c>
    </row>
    <row r="213" spans="1:13" ht="15" x14ac:dyDescent="0.25">
      <c r="A213">
        <f>COUNTIF($B$1:B213,'TABLA LM'!$D$6)</f>
        <v>5</v>
      </c>
      <c r="B213" s="84">
        <v>142180</v>
      </c>
      <c r="C213" s="84" t="s">
        <v>250</v>
      </c>
      <c r="D213" s="340">
        <v>7928</v>
      </c>
      <c r="E213" s="85"/>
      <c r="F213" s="443">
        <f>VLOOKUP($H213,LISTAS!$C$3:$D$36,2,0)</f>
        <v>2</v>
      </c>
      <c r="G213" s="84">
        <v>181008</v>
      </c>
      <c r="H213" s="84" t="s">
        <v>578</v>
      </c>
      <c r="I213" s="84" t="s">
        <v>242</v>
      </c>
      <c r="J213" s="84">
        <v>60</v>
      </c>
      <c r="K213" s="84" t="s">
        <v>8</v>
      </c>
      <c r="L213" s="340">
        <v>7928</v>
      </c>
      <c r="M213" s="2">
        <f>INT(L213*3%)</f>
        <v>237</v>
      </c>
    </row>
    <row r="214" spans="1:13" ht="15" x14ac:dyDescent="0.25">
      <c r="A214">
        <f>COUNTIF($B$1:B214,'TABLA LM'!$D$6)</f>
        <v>5</v>
      </c>
      <c r="B214" s="84">
        <v>142180</v>
      </c>
      <c r="C214" s="84" t="s">
        <v>250</v>
      </c>
      <c r="D214" s="340">
        <v>7928</v>
      </c>
      <c r="E214" s="85"/>
      <c r="F214" s="443">
        <f>VLOOKUP($H214,LISTAS!$C$3:$D$36,2,0)</f>
        <v>3</v>
      </c>
      <c r="G214" s="84">
        <v>200834</v>
      </c>
      <c r="H214" s="84" t="s">
        <v>518</v>
      </c>
      <c r="I214" s="84" t="s">
        <v>73</v>
      </c>
      <c r="J214" s="84"/>
      <c r="K214" s="84" t="s">
        <v>8</v>
      </c>
      <c r="L214" s="340">
        <v>133</v>
      </c>
    </row>
    <row r="215" spans="1:13" ht="15" x14ac:dyDescent="0.25">
      <c r="A215">
        <f>COUNTIF($B$1:B215,'TABLA LM'!$D$6)</f>
        <v>5</v>
      </c>
      <c r="B215" s="84">
        <v>142180</v>
      </c>
      <c r="C215" s="84" t="s">
        <v>250</v>
      </c>
      <c r="D215" s="340">
        <v>7928</v>
      </c>
      <c r="E215" s="85"/>
      <c r="F215" s="443">
        <f>VLOOKUP($H215,LISTAS!$C$3:$D$36,2,0)</f>
        <v>4</v>
      </c>
      <c r="G215" s="84">
        <v>201745</v>
      </c>
      <c r="H215" s="84" t="s">
        <v>519</v>
      </c>
      <c r="I215" s="84" t="s">
        <v>130</v>
      </c>
      <c r="J215" s="84"/>
      <c r="K215" s="84" t="s">
        <v>8</v>
      </c>
      <c r="L215" s="340">
        <v>8086</v>
      </c>
    </row>
    <row r="216" spans="1:13" ht="15" x14ac:dyDescent="0.25">
      <c r="A216">
        <f>COUNTIF($B$1:B216,'TABLA LM'!$D$6)</f>
        <v>5</v>
      </c>
      <c r="B216" s="84">
        <v>142180</v>
      </c>
      <c r="C216" s="84" t="s">
        <v>250</v>
      </c>
      <c r="D216" s="340">
        <v>7928</v>
      </c>
      <c r="E216" s="85"/>
      <c r="F216" s="443">
        <f>VLOOKUP($H216,LISTAS!$C$3:$D$36,2,0)</f>
        <v>5</v>
      </c>
      <c r="G216" s="84">
        <v>201517</v>
      </c>
      <c r="H216" s="84" t="s">
        <v>520</v>
      </c>
      <c r="I216" s="84" t="s">
        <v>252</v>
      </c>
      <c r="J216" s="84"/>
      <c r="K216" s="84" t="s">
        <v>8</v>
      </c>
      <c r="L216" s="340">
        <v>8086</v>
      </c>
    </row>
    <row r="217" spans="1:13" ht="15" x14ac:dyDescent="0.25">
      <c r="A217">
        <f>COUNTIF($B$1:B217,'TABLA LM'!$D$6)</f>
        <v>5</v>
      </c>
      <c r="B217" s="84">
        <v>142180</v>
      </c>
      <c r="C217" s="84" t="s">
        <v>250</v>
      </c>
      <c r="D217" s="340">
        <v>7928</v>
      </c>
      <c r="E217" s="85"/>
      <c r="F217" s="443">
        <f>VLOOKUP($H217,LISTAS!$C$3:$D$36,2,0)</f>
        <v>7</v>
      </c>
      <c r="G217" s="84">
        <v>207968</v>
      </c>
      <c r="H217" s="84" t="s">
        <v>521</v>
      </c>
      <c r="I217" s="84" t="s">
        <v>253</v>
      </c>
      <c r="J217" s="84"/>
      <c r="K217" s="84" t="s">
        <v>8</v>
      </c>
      <c r="L217" s="340">
        <v>7924</v>
      </c>
    </row>
    <row r="218" spans="1:13" ht="15" x14ac:dyDescent="0.25">
      <c r="A218">
        <f>COUNTIF($B$1:B218,'TABLA LM'!$D$6)</f>
        <v>5</v>
      </c>
      <c r="B218" s="84">
        <v>142180</v>
      </c>
      <c r="C218" s="84" t="s">
        <v>250</v>
      </c>
      <c r="D218" s="340">
        <v>7928</v>
      </c>
      <c r="E218" s="85"/>
      <c r="F218" s="443">
        <f>VLOOKUP($H218,LISTAS!$C$3:$D$36,2,0)</f>
        <v>8</v>
      </c>
      <c r="G218" s="84">
        <v>207852</v>
      </c>
      <c r="H218" s="84" t="s">
        <v>522</v>
      </c>
      <c r="I218" s="84" t="s">
        <v>251</v>
      </c>
      <c r="J218" s="84"/>
      <c r="K218" s="84" t="s">
        <v>8</v>
      </c>
      <c r="L218" s="340">
        <v>8086</v>
      </c>
    </row>
    <row r="219" spans="1:13" ht="15" x14ac:dyDescent="0.25">
      <c r="A219">
        <f>COUNTIF($B$1:B219,'TABLA LM'!$D$6)</f>
        <v>5</v>
      </c>
      <c r="B219" s="84">
        <v>142180</v>
      </c>
      <c r="C219" s="84" t="s">
        <v>250</v>
      </c>
      <c r="D219" s="340">
        <v>7928</v>
      </c>
      <c r="E219" s="85"/>
      <c r="F219" s="443">
        <f>VLOOKUP($H219,LISTAS!$C$3:$D$36,2,0)</f>
        <v>9</v>
      </c>
      <c r="G219" s="84">
        <v>207821</v>
      </c>
      <c r="H219" s="84" t="s">
        <v>528</v>
      </c>
      <c r="I219" s="84" t="s">
        <v>487</v>
      </c>
      <c r="J219" s="84"/>
      <c r="K219" s="84" t="s">
        <v>8</v>
      </c>
      <c r="L219" s="340">
        <v>7924</v>
      </c>
    </row>
    <row r="220" spans="1:13" ht="15" x14ac:dyDescent="0.25">
      <c r="A220">
        <f>COUNTIF($B$1:B220,'TABLA LM'!$D$6)</f>
        <v>5</v>
      </c>
      <c r="B220" s="86">
        <v>144784</v>
      </c>
      <c r="C220" s="86" t="s">
        <v>315</v>
      </c>
      <c r="D220" s="341">
        <v>7921</v>
      </c>
      <c r="E220" s="87"/>
      <c r="F220" s="443">
        <f>VLOOKUP($H220,LISTAS!$C$3:$D$36,2,0)</f>
        <v>1</v>
      </c>
      <c r="G220" s="86">
        <v>130549</v>
      </c>
      <c r="H220" s="86" t="s">
        <v>531</v>
      </c>
      <c r="I220" s="86" t="s">
        <v>128</v>
      </c>
      <c r="J220" s="86">
        <v>60</v>
      </c>
      <c r="K220" s="86" t="s">
        <v>10</v>
      </c>
      <c r="L220" s="341">
        <v>277.18200000000002</v>
      </c>
    </row>
    <row r="221" spans="1:13" ht="15" x14ac:dyDescent="0.25">
      <c r="A221">
        <f>COUNTIF($B$1:B221,'TABLA LM'!$D$6)</f>
        <v>5</v>
      </c>
      <c r="B221" s="86">
        <v>144784</v>
      </c>
      <c r="C221" s="86" t="s">
        <v>315</v>
      </c>
      <c r="D221" s="341">
        <v>7921</v>
      </c>
      <c r="E221" s="87"/>
      <c r="F221" s="443">
        <f>VLOOKUP($H221,LISTAS!$C$3:$D$36,2,0)</f>
        <v>2</v>
      </c>
      <c r="G221" s="86">
        <v>181008</v>
      </c>
      <c r="H221" s="86" t="s">
        <v>578</v>
      </c>
      <c r="I221" s="86" t="s">
        <v>242</v>
      </c>
      <c r="J221" s="86">
        <v>60</v>
      </c>
      <c r="K221" s="86" t="s">
        <v>8</v>
      </c>
      <c r="L221" s="341">
        <v>7921</v>
      </c>
      <c r="M221" s="2">
        <f>INT(L221*3%)</f>
        <v>237</v>
      </c>
    </row>
    <row r="222" spans="1:13" ht="15" x14ac:dyDescent="0.25">
      <c r="A222">
        <f>COUNTIF($B$1:B222,'TABLA LM'!$D$6)</f>
        <v>5</v>
      </c>
      <c r="B222" s="86">
        <v>144784</v>
      </c>
      <c r="C222" s="86" t="s">
        <v>315</v>
      </c>
      <c r="D222" s="341">
        <v>7921</v>
      </c>
      <c r="E222" s="87"/>
      <c r="F222" s="443">
        <f>VLOOKUP($H222,LISTAS!$C$3:$D$36,2,0)</f>
        <v>3</v>
      </c>
      <c r="G222" s="86">
        <v>200834</v>
      </c>
      <c r="H222" s="86" t="s">
        <v>518</v>
      </c>
      <c r="I222" s="86" t="s">
        <v>73</v>
      </c>
      <c r="J222" s="86"/>
      <c r="K222" s="86" t="s">
        <v>8</v>
      </c>
      <c r="L222" s="341">
        <v>133</v>
      </c>
    </row>
    <row r="223" spans="1:13" ht="15" x14ac:dyDescent="0.25">
      <c r="A223">
        <f>COUNTIF($B$1:B223,'TABLA LM'!$D$6)</f>
        <v>5</v>
      </c>
      <c r="B223" s="86">
        <v>144784</v>
      </c>
      <c r="C223" s="86" t="s">
        <v>315</v>
      </c>
      <c r="D223" s="341">
        <v>7921</v>
      </c>
      <c r="E223" s="87"/>
      <c r="F223" s="443">
        <f>VLOOKUP($H223,LISTAS!$C$3:$D$36,2,0)</f>
        <v>4</v>
      </c>
      <c r="G223" s="86">
        <v>201745</v>
      </c>
      <c r="H223" s="86" t="s">
        <v>519</v>
      </c>
      <c r="I223" s="86" t="s">
        <v>130</v>
      </c>
      <c r="J223" s="86"/>
      <c r="K223" s="86" t="s">
        <v>8</v>
      </c>
      <c r="L223" s="341">
        <v>7921</v>
      </c>
    </row>
    <row r="224" spans="1:13" ht="15" x14ac:dyDescent="0.25">
      <c r="A224">
        <f>COUNTIF($B$1:B224,'TABLA LM'!$D$6)</f>
        <v>5</v>
      </c>
      <c r="B224" s="86">
        <v>144784</v>
      </c>
      <c r="C224" s="86" t="s">
        <v>315</v>
      </c>
      <c r="D224" s="341">
        <v>7921</v>
      </c>
      <c r="E224" s="87"/>
      <c r="F224" s="443">
        <f>VLOOKUP($H224,LISTAS!$C$3:$D$36,2,0)</f>
        <v>5</v>
      </c>
      <c r="G224" s="86">
        <v>201522</v>
      </c>
      <c r="H224" s="86" t="s">
        <v>520</v>
      </c>
      <c r="I224" s="86" t="s">
        <v>158</v>
      </c>
      <c r="J224" s="86"/>
      <c r="K224" s="86" t="s">
        <v>8</v>
      </c>
      <c r="L224" s="341">
        <v>7921</v>
      </c>
    </row>
    <row r="225" spans="1:13" ht="15" x14ac:dyDescent="0.25">
      <c r="A225">
        <f>COUNTIF($B$1:B225,'TABLA LM'!$D$6)</f>
        <v>5</v>
      </c>
      <c r="B225" s="86">
        <v>144784</v>
      </c>
      <c r="C225" s="86" t="s">
        <v>315</v>
      </c>
      <c r="D225" s="341">
        <v>7921</v>
      </c>
      <c r="E225" s="87"/>
      <c r="F225" s="443">
        <f>VLOOKUP($H225,LISTAS!$C$3:$D$36,2,0)</f>
        <v>7</v>
      </c>
      <c r="G225" s="86">
        <v>212413</v>
      </c>
      <c r="H225" s="86" t="s">
        <v>521</v>
      </c>
      <c r="I225" s="86" t="s">
        <v>316</v>
      </c>
      <c r="J225" s="86"/>
      <c r="K225" s="86" t="s">
        <v>8</v>
      </c>
      <c r="L225" s="341">
        <v>8000</v>
      </c>
    </row>
    <row r="226" spans="1:13" ht="15" x14ac:dyDescent="0.25">
      <c r="A226">
        <f>COUNTIF($B$1:B226,'TABLA LM'!$D$6)</f>
        <v>5</v>
      </c>
      <c r="B226" s="86">
        <v>144784</v>
      </c>
      <c r="C226" s="86" t="s">
        <v>315</v>
      </c>
      <c r="D226" s="341">
        <v>7921</v>
      </c>
      <c r="E226" s="87"/>
      <c r="F226" s="443">
        <f>VLOOKUP($H226,LISTAS!$C$3:$D$36,2,0)</f>
        <v>8</v>
      </c>
      <c r="G226" s="86">
        <v>212414</v>
      </c>
      <c r="H226" s="86" t="s">
        <v>522</v>
      </c>
      <c r="I226" s="86" t="s">
        <v>318</v>
      </c>
      <c r="J226" s="86"/>
      <c r="K226" s="86" t="s">
        <v>8</v>
      </c>
      <c r="L226" s="341">
        <v>8000</v>
      </c>
    </row>
    <row r="227" spans="1:13" ht="15" x14ac:dyDescent="0.25">
      <c r="A227">
        <f>COUNTIF($B$1:B227,'TABLA LM'!$D$6)</f>
        <v>5</v>
      </c>
      <c r="B227" s="86">
        <v>144784</v>
      </c>
      <c r="C227" s="86" t="s">
        <v>315</v>
      </c>
      <c r="D227" s="341">
        <v>7921</v>
      </c>
      <c r="E227" s="87"/>
      <c r="F227" s="443">
        <f>VLOOKUP($H227,LISTAS!$C$3:$D$36,2,0)</f>
        <v>9</v>
      </c>
      <c r="G227" s="86">
        <v>212416</v>
      </c>
      <c r="H227" s="86" t="s">
        <v>528</v>
      </c>
      <c r="I227" s="86" t="s">
        <v>317</v>
      </c>
      <c r="J227" s="86"/>
      <c r="K227" s="86" t="s">
        <v>8</v>
      </c>
      <c r="L227" s="341">
        <v>8000</v>
      </c>
    </row>
    <row r="228" spans="1:13" ht="15" x14ac:dyDescent="0.25">
      <c r="A228">
        <f>COUNTIF($B$1:B228,'TABLA LM'!$D$6)</f>
        <v>5</v>
      </c>
      <c r="B228" s="88">
        <v>141546</v>
      </c>
      <c r="C228" s="88" t="s">
        <v>157</v>
      </c>
      <c r="D228" s="342">
        <v>7921</v>
      </c>
      <c r="E228" s="89"/>
      <c r="F228" s="443">
        <f>VLOOKUP($H228,LISTAS!$C$3:$D$36,2,0)</f>
        <v>1</v>
      </c>
      <c r="G228" s="88">
        <v>130549</v>
      </c>
      <c r="H228" s="88" t="s">
        <v>531</v>
      </c>
      <c r="I228" s="88" t="s">
        <v>128</v>
      </c>
      <c r="J228" s="88">
        <v>60</v>
      </c>
      <c r="K228" s="88" t="s">
        <v>10</v>
      </c>
      <c r="L228" s="342">
        <v>277.18200000000002</v>
      </c>
    </row>
    <row r="229" spans="1:13" ht="15" x14ac:dyDescent="0.25">
      <c r="A229">
        <f>COUNTIF($B$1:B229,'TABLA LM'!$D$6)</f>
        <v>5</v>
      </c>
      <c r="B229" s="88">
        <v>141546</v>
      </c>
      <c r="C229" s="88" t="s">
        <v>157</v>
      </c>
      <c r="D229" s="342">
        <v>7921</v>
      </c>
      <c r="E229" s="89"/>
      <c r="F229" s="443">
        <f>VLOOKUP($H229,LISTAS!$C$3:$D$36,2,0)</f>
        <v>2</v>
      </c>
      <c r="G229" s="88">
        <v>180506</v>
      </c>
      <c r="H229" s="88" t="s">
        <v>526</v>
      </c>
      <c r="I229" s="88" t="s">
        <v>545</v>
      </c>
      <c r="J229" s="88">
        <v>60</v>
      </c>
      <c r="K229" s="88" t="s">
        <v>8</v>
      </c>
      <c r="L229" s="342">
        <v>7921</v>
      </c>
      <c r="M229" s="2">
        <f>INT(L229*3%)</f>
        <v>237</v>
      </c>
    </row>
    <row r="230" spans="1:13" ht="15" x14ac:dyDescent="0.25">
      <c r="A230">
        <f>COUNTIF($B$1:B230,'TABLA LM'!$D$6)</f>
        <v>5</v>
      </c>
      <c r="B230" s="88">
        <v>141546</v>
      </c>
      <c r="C230" s="88" t="s">
        <v>157</v>
      </c>
      <c r="D230" s="342">
        <v>7921</v>
      </c>
      <c r="E230" s="89"/>
      <c r="F230" s="443">
        <f>VLOOKUP($H230,LISTAS!$C$3:$D$36,2,0)</f>
        <v>3</v>
      </c>
      <c r="G230" s="88">
        <v>200833</v>
      </c>
      <c r="H230" s="88" t="s">
        <v>518</v>
      </c>
      <c r="I230" s="88" t="s">
        <v>27</v>
      </c>
      <c r="J230" s="88"/>
      <c r="K230" s="88" t="s">
        <v>8</v>
      </c>
      <c r="L230" s="342">
        <v>133</v>
      </c>
    </row>
    <row r="231" spans="1:13" ht="15" x14ac:dyDescent="0.25">
      <c r="A231">
        <f>COUNTIF($B$1:B231,'TABLA LM'!$D$6)</f>
        <v>5</v>
      </c>
      <c r="B231" s="88">
        <v>141546</v>
      </c>
      <c r="C231" s="88" t="s">
        <v>157</v>
      </c>
      <c r="D231" s="342">
        <v>7921</v>
      </c>
      <c r="E231" s="89"/>
      <c r="F231" s="443">
        <f>VLOOKUP($H231,LISTAS!$C$3:$D$36,2,0)</f>
        <v>4</v>
      </c>
      <c r="G231" s="88">
        <v>201745</v>
      </c>
      <c r="H231" s="88" t="s">
        <v>519</v>
      </c>
      <c r="I231" s="88" t="s">
        <v>130</v>
      </c>
      <c r="J231" s="88"/>
      <c r="K231" s="88" t="s">
        <v>8</v>
      </c>
      <c r="L231" s="342">
        <v>7921</v>
      </c>
    </row>
    <row r="232" spans="1:13" ht="15" x14ac:dyDescent="0.25">
      <c r="A232">
        <f>COUNTIF($B$1:B232,'TABLA LM'!$D$6)</f>
        <v>5</v>
      </c>
      <c r="B232" s="88">
        <v>141546</v>
      </c>
      <c r="C232" s="88" t="s">
        <v>157</v>
      </c>
      <c r="D232" s="342">
        <v>7921</v>
      </c>
      <c r="E232" s="89"/>
      <c r="F232" s="443">
        <f>VLOOKUP($H232,LISTAS!$C$3:$D$36,2,0)</f>
        <v>5</v>
      </c>
      <c r="G232" s="88">
        <v>201522</v>
      </c>
      <c r="H232" s="88" t="s">
        <v>520</v>
      </c>
      <c r="I232" s="88" t="s">
        <v>158</v>
      </c>
      <c r="J232" s="88"/>
      <c r="K232" s="88" t="s">
        <v>8</v>
      </c>
      <c r="L232" s="342">
        <v>7921</v>
      </c>
    </row>
    <row r="233" spans="1:13" ht="15" x14ac:dyDescent="0.25">
      <c r="A233">
        <f>COUNTIF($B$1:B233,'TABLA LM'!$D$6)</f>
        <v>5</v>
      </c>
      <c r="B233" s="88">
        <v>141546</v>
      </c>
      <c r="C233" s="88" t="s">
        <v>157</v>
      </c>
      <c r="D233" s="342">
        <v>7921</v>
      </c>
      <c r="E233" s="89"/>
      <c r="F233" s="443">
        <f>VLOOKUP($H233,LISTAS!$C$3:$D$36,2,0)</f>
        <v>7</v>
      </c>
      <c r="G233" s="88">
        <v>214992</v>
      </c>
      <c r="H233" s="88" t="s">
        <v>521</v>
      </c>
      <c r="I233" s="88" t="s">
        <v>160</v>
      </c>
      <c r="J233" s="88"/>
      <c r="K233" s="88" t="s">
        <v>8</v>
      </c>
      <c r="L233" s="342">
        <v>8079</v>
      </c>
    </row>
    <row r="234" spans="1:13" ht="15" x14ac:dyDescent="0.25">
      <c r="A234">
        <f>COUNTIF($B$1:B234,'TABLA LM'!$D$6)</f>
        <v>5</v>
      </c>
      <c r="B234" s="88">
        <v>141546</v>
      </c>
      <c r="C234" s="88" t="s">
        <v>157</v>
      </c>
      <c r="D234" s="342">
        <v>7921</v>
      </c>
      <c r="E234" s="89"/>
      <c r="F234" s="443">
        <f>VLOOKUP($H234,LISTAS!$C$3:$D$36,2,0)</f>
        <v>8</v>
      </c>
      <c r="G234" s="88">
        <v>210078</v>
      </c>
      <c r="H234" s="88" t="s">
        <v>522</v>
      </c>
      <c r="I234" s="88" t="s">
        <v>159</v>
      </c>
      <c r="J234" s="88"/>
      <c r="K234" s="88" t="s">
        <v>8</v>
      </c>
      <c r="L234" s="342">
        <v>8079</v>
      </c>
    </row>
    <row r="235" spans="1:13" ht="15" x14ac:dyDescent="0.25">
      <c r="A235">
        <f>COUNTIF($B$1:B235,'TABLA LM'!$D$6)</f>
        <v>5</v>
      </c>
      <c r="B235" s="88">
        <v>141546</v>
      </c>
      <c r="C235" s="88" t="s">
        <v>157</v>
      </c>
      <c r="D235" s="342">
        <v>7921</v>
      </c>
      <c r="E235" s="89"/>
      <c r="F235" s="443">
        <f>VLOOKUP($H235,LISTAS!$C$3:$D$36,2,0)</f>
        <v>9</v>
      </c>
      <c r="G235" s="88">
        <v>214991</v>
      </c>
      <c r="H235" s="88" t="s">
        <v>528</v>
      </c>
      <c r="I235" s="88" t="s">
        <v>161</v>
      </c>
      <c r="J235" s="88"/>
      <c r="K235" s="88" t="s">
        <v>8</v>
      </c>
      <c r="L235" s="342">
        <v>8079</v>
      </c>
    </row>
    <row r="236" spans="1:13" ht="15" x14ac:dyDescent="0.25">
      <c r="A236">
        <f>COUNTIF($B$1:B236,'TABLA LM'!$D$6)</f>
        <v>5</v>
      </c>
      <c r="B236" s="90">
        <v>143600</v>
      </c>
      <c r="C236" s="90" t="s">
        <v>239</v>
      </c>
      <c r="D236" s="343">
        <v>7921</v>
      </c>
      <c r="E236" s="91"/>
      <c r="F236" s="443">
        <f>VLOOKUP($H236,LISTAS!$C$3:$D$36,2,0)</f>
        <v>1</v>
      </c>
      <c r="G236" s="90">
        <v>130549</v>
      </c>
      <c r="H236" s="90" t="s">
        <v>531</v>
      </c>
      <c r="I236" s="90" t="s">
        <v>128</v>
      </c>
      <c r="J236" s="90">
        <v>60</v>
      </c>
      <c r="K236" s="90" t="s">
        <v>10</v>
      </c>
      <c r="L236" s="343">
        <v>277.18200000000002</v>
      </c>
    </row>
    <row r="237" spans="1:13" ht="15" x14ac:dyDescent="0.25">
      <c r="A237">
        <f>COUNTIF($B$1:B237,'TABLA LM'!$D$6)</f>
        <v>5</v>
      </c>
      <c r="B237" s="90">
        <v>143600</v>
      </c>
      <c r="C237" s="90" t="s">
        <v>239</v>
      </c>
      <c r="D237" s="343">
        <v>7921</v>
      </c>
      <c r="E237" s="91"/>
      <c r="F237" s="443">
        <f>VLOOKUP($H237,LISTAS!$C$3:$D$36,2,0)</f>
        <v>2</v>
      </c>
      <c r="G237" s="90">
        <v>181008</v>
      </c>
      <c r="H237" s="90" t="s">
        <v>578</v>
      </c>
      <c r="I237" s="90" t="s">
        <v>242</v>
      </c>
      <c r="J237" s="90">
        <v>60</v>
      </c>
      <c r="K237" s="90" t="s">
        <v>8</v>
      </c>
      <c r="L237" s="343">
        <v>7921</v>
      </c>
      <c r="M237" s="2">
        <f>INT(L237*3%)</f>
        <v>237</v>
      </c>
    </row>
    <row r="238" spans="1:13" ht="15" x14ac:dyDescent="0.25">
      <c r="A238">
        <f>COUNTIF($B$1:B238,'TABLA LM'!$D$6)</f>
        <v>5</v>
      </c>
      <c r="B238" s="90">
        <v>143600</v>
      </c>
      <c r="C238" s="90" t="s">
        <v>239</v>
      </c>
      <c r="D238" s="343">
        <v>7921</v>
      </c>
      <c r="E238" s="91"/>
      <c r="F238" s="443">
        <f>VLOOKUP($H238,LISTAS!$C$3:$D$36,2,0)</f>
        <v>3</v>
      </c>
      <c r="G238" s="90">
        <v>200834</v>
      </c>
      <c r="H238" s="90" t="s">
        <v>518</v>
      </c>
      <c r="I238" s="90" t="s">
        <v>73</v>
      </c>
      <c r="J238" s="90"/>
      <c r="K238" s="90" t="s">
        <v>8</v>
      </c>
      <c r="L238" s="343">
        <v>133</v>
      </c>
    </row>
    <row r="239" spans="1:13" ht="15" x14ac:dyDescent="0.25">
      <c r="A239">
        <f>COUNTIF($B$1:B239,'TABLA LM'!$D$6)</f>
        <v>5</v>
      </c>
      <c r="B239" s="90">
        <v>143600</v>
      </c>
      <c r="C239" s="90" t="s">
        <v>239</v>
      </c>
      <c r="D239" s="343">
        <v>7921</v>
      </c>
      <c r="E239" s="91"/>
      <c r="F239" s="443">
        <f>VLOOKUP($H239,LISTAS!$C$3:$D$36,2,0)</f>
        <v>4</v>
      </c>
      <c r="G239" s="90">
        <v>201745</v>
      </c>
      <c r="H239" s="90" t="s">
        <v>519</v>
      </c>
      <c r="I239" s="90" t="s">
        <v>130</v>
      </c>
      <c r="J239" s="90"/>
      <c r="K239" s="90" t="s">
        <v>8</v>
      </c>
      <c r="L239" s="343">
        <v>8000</v>
      </c>
    </row>
    <row r="240" spans="1:13" ht="15" x14ac:dyDescent="0.25">
      <c r="A240">
        <f>COUNTIF($B$1:B240,'TABLA LM'!$D$6)</f>
        <v>5</v>
      </c>
      <c r="B240" s="90">
        <v>143600</v>
      </c>
      <c r="C240" s="90" t="s">
        <v>239</v>
      </c>
      <c r="D240" s="343">
        <v>7921</v>
      </c>
      <c r="E240" s="91"/>
      <c r="F240" s="443">
        <f>VLOOKUP($H240,LISTAS!$C$3:$D$36,2,0)</f>
        <v>5</v>
      </c>
      <c r="G240" s="90">
        <v>201522</v>
      </c>
      <c r="H240" s="90" t="s">
        <v>520</v>
      </c>
      <c r="I240" s="90" t="s">
        <v>158</v>
      </c>
      <c r="J240" s="90"/>
      <c r="K240" s="90" t="s">
        <v>8</v>
      </c>
      <c r="L240" s="343">
        <v>8000</v>
      </c>
    </row>
    <row r="241" spans="1:13" ht="15" x14ac:dyDescent="0.25">
      <c r="A241">
        <f>COUNTIF($B$1:B241,'TABLA LM'!$D$6)</f>
        <v>5</v>
      </c>
      <c r="B241" s="90">
        <v>143600</v>
      </c>
      <c r="C241" s="90" t="s">
        <v>239</v>
      </c>
      <c r="D241" s="343">
        <v>7921</v>
      </c>
      <c r="E241" s="91"/>
      <c r="F241" s="443">
        <f>VLOOKUP($H241,LISTAS!$C$3:$D$36,2,0)</f>
        <v>7</v>
      </c>
      <c r="G241" s="90">
        <v>206626</v>
      </c>
      <c r="H241" s="90" t="s">
        <v>521</v>
      </c>
      <c r="I241" s="90" t="s">
        <v>240</v>
      </c>
      <c r="J241" s="90"/>
      <c r="K241" s="90" t="s">
        <v>8</v>
      </c>
      <c r="L241" s="343">
        <v>8000</v>
      </c>
    </row>
    <row r="242" spans="1:13" ht="15" x14ac:dyDescent="0.25">
      <c r="A242">
        <f>COUNTIF($B$1:B242,'TABLA LM'!$D$6)</f>
        <v>5</v>
      </c>
      <c r="B242" s="90">
        <v>143600</v>
      </c>
      <c r="C242" s="90" t="s">
        <v>239</v>
      </c>
      <c r="D242" s="343">
        <v>7921</v>
      </c>
      <c r="E242" s="91"/>
      <c r="F242" s="443">
        <f>VLOOKUP($H242,LISTAS!$C$3:$D$36,2,0)</f>
        <v>8</v>
      </c>
      <c r="G242" s="90">
        <v>207803</v>
      </c>
      <c r="H242" s="90" t="s">
        <v>522</v>
      </c>
      <c r="I242" s="90" t="s">
        <v>241</v>
      </c>
      <c r="J242" s="90"/>
      <c r="K242" s="90" t="s">
        <v>8</v>
      </c>
      <c r="L242" s="343">
        <v>8000</v>
      </c>
    </row>
    <row r="243" spans="1:13" ht="15" x14ac:dyDescent="0.25">
      <c r="A243">
        <f>COUNTIF($B$1:B243,'TABLA LM'!$D$6)</f>
        <v>5</v>
      </c>
      <c r="B243" s="90">
        <v>143600</v>
      </c>
      <c r="C243" s="90" t="s">
        <v>239</v>
      </c>
      <c r="D243" s="343">
        <v>7921</v>
      </c>
      <c r="E243" s="91"/>
      <c r="F243" s="443">
        <f>VLOOKUP($H243,LISTAS!$C$3:$D$36,2,0)</f>
        <v>9</v>
      </c>
      <c r="G243" s="90">
        <v>207792</v>
      </c>
      <c r="H243" s="90" t="s">
        <v>528</v>
      </c>
      <c r="I243" s="90" t="s">
        <v>233</v>
      </c>
      <c r="J243" s="90"/>
      <c r="K243" s="90" t="s">
        <v>8</v>
      </c>
      <c r="L243" s="343">
        <v>7630</v>
      </c>
    </row>
    <row r="244" spans="1:13" ht="15" x14ac:dyDescent="0.25">
      <c r="A244">
        <f>COUNTIF($B$1:B244,'TABLA LM'!$D$6)</f>
        <v>5</v>
      </c>
      <c r="B244" s="92">
        <v>141545</v>
      </c>
      <c r="C244" s="92" t="s">
        <v>187</v>
      </c>
      <c r="D244" s="344">
        <v>7921</v>
      </c>
      <c r="E244" s="93"/>
      <c r="F244" s="443">
        <f>VLOOKUP($H244,LISTAS!$C$3:$D$36,2,0)</f>
        <v>1</v>
      </c>
      <c r="G244" s="92">
        <v>130549</v>
      </c>
      <c r="H244" s="92" t="s">
        <v>531</v>
      </c>
      <c r="I244" s="92" t="s">
        <v>128</v>
      </c>
      <c r="J244" s="92">
        <v>60</v>
      </c>
      <c r="K244" s="92" t="s">
        <v>10</v>
      </c>
      <c r="L244" s="344">
        <v>277.18200000000002</v>
      </c>
    </row>
    <row r="245" spans="1:13" ht="15" x14ac:dyDescent="0.25">
      <c r="A245">
        <f>COUNTIF($B$1:B245,'TABLA LM'!$D$6)</f>
        <v>5</v>
      </c>
      <c r="B245" s="92">
        <v>141545</v>
      </c>
      <c r="C245" s="92" t="s">
        <v>187</v>
      </c>
      <c r="D245" s="344">
        <v>7921</v>
      </c>
      <c r="E245" s="93"/>
      <c r="F245" s="443">
        <f>VLOOKUP($H245,LISTAS!$C$3:$D$36,2,0)</f>
        <v>2</v>
      </c>
      <c r="G245" s="92">
        <v>181244</v>
      </c>
      <c r="H245" s="92" t="s">
        <v>526</v>
      </c>
      <c r="I245" s="92" t="s">
        <v>546</v>
      </c>
      <c r="J245" s="92">
        <v>60</v>
      </c>
      <c r="K245" s="92" t="s">
        <v>8</v>
      </c>
      <c r="L245" s="344">
        <v>7921</v>
      </c>
      <c r="M245" s="2">
        <f>INT(L245*3%)</f>
        <v>237</v>
      </c>
    </row>
    <row r="246" spans="1:13" ht="15" x14ac:dyDescent="0.25">
      <c r="A246">
        <f>COUNTIF($B$1:B246,'TABLA LM'!$D$6)</f>
        <v>5</v>
      </c>
      <c r="B246" s="92">
        <v>141545</v>
      </c>
      <c r="C246" s="92" t="s">
        <v>187</v>
      </c>
      <c r="D246" s="344">
        <v>7921</v>
      </c>
      <c r="E246" s="93"/>
      <c r="F246" s="443">
        <f>VLOOKUP($H246,LISTAS!$C$3:$D$36,2,0)</f>
        <v>3</v>
      </c>
      <c r="G246" s="92">
        <v>200834</v>
      </c>
      <c r="H246" s="92" t="s">
        <v>518</v>
      </c>
      <c r="I246" s="92" t="s">
        <v>73</v>
      </c>
      <c r="J246" s="92"/>
      <c r="K246" s="92" t="s">
        <v>8</v>
      </c>
      <c r="L246" s="344">
        <v>135</v>
      </c>
    </row>
    <row r="247" spans="1:13" ht="15" x14ac:dyDescent="0.25">
      <c r="A247">
        <f>COUNTIF($B$1:B247,'TABLA LM'!$D$6)</f>
        <v>5</v>
      </c>
      <c r="B247" s="92">
        <v>141545</v>
      </c>
      <c r="C247" s="92" t="s">
        <v>187</v>
      </c>
      <c r="D247" s="344">
        <v>7921</v>
      </c>
      <c r="E247" s="93"/>
      <c r="F247" s="443">
        <f>VLOOKUP($H247,LISTAS!$C$3:$D$36,2,0)</f>
        <v>4</v>
      </c>
      <c r="G247" s="92">
        <v>201745</v>
      </c>
      <c r="H247" s="92" t="s">
        <v>519</v>
      </c>
      <c r="I247" s="92" t="s">
        <v>130</v>
      </c>
      <c r="J247" s="92"/>
      <c r="K247" s="92" t="s">
        <v>8</v>
      </c>
      <c r="L247" s="344">
        <v>7921</v>
      </c>
    </row>
    <row r="248" spans="1:13" ht="15" x14ac:dyDescent="0.25">
      <c r="A248">
        <f>COUNTIF($B$1:B248,'TABLA LM'!$D$6)</f>
        <v>5</v>
      </c>
      <c r="B248" s="92">
        <v>141545</v>
      </c>
      <c r="C248" s="92" t="s">
        <v>187</v>
      </c>
      <c r="D248" s="344">
        <v>7921</v>
      </c>
      <c r="E248" s="93"/>
      <c r="F248" s="443">
        <f>VLOOKUP($H248,LISTAS!$C$3:$D$36,2,0)</f>
        <v>5</v>
      </c>
      <c r="G248" s="92">
        <v>201522</v>
      </c>
      <c r="H248" s="92" t="s">
        <v>520</v>
      </c>
      <c r="I248" s="92" t="s">
        <v>158</v>
      </c>
      <c r="J248" s="92"/>
      <c r="K248" s="92" t="s">
        <v>8</v>
      </c>
      <c r="L248" s="344">
        <v>7921</v>
      </c>
    </row>
    <row r="249" spans="1:13" ht="15" x14ac:dyDescent="0.25">
      <c r="A249">
        <f>COUNTIF($B$1:B249,'TABLA LM'!$D$6)</f>
        <v>5</v>
      </c>
      <c r="B249" s="92">
        <v>141545</v>
      </c>
      <c r="C249" s="92" t="s">
        <v>187</v>
      </c>
      <c r="D249" s="344">
        <v>7921</v>
      </c>
      <c r="E249" s="93"/>
      <c r="F249" s="443">
        <f>VLOOKUP($H249,LISTAS!$C$3:$D$36,2,0)</f>
        <v>7</v>
      </c>
      <c r="G249" s="92">
        <v>212614</v>
      </c>
      <c r="H249" s="92" t="s">
        <v>521</v>
      </c>
      <c r="I249" s="92" t="s">
        <v>190</v>
      </c>
      <c r="J249" s="92"/>
      <c r="K249" s="92" t="s">
        <v>8</v>
      </c>
      <c r="L249" s="344">
        <v>8079</v>
      </c>
    </row>
    <row r="250" spans="1:13" ht="15" x14ac:dyDescent="0.25">
      <c r="A250">
        <f>COUNTIF($B$1:B250,'TABLA LM'!$D$6)</f>
        <v>5</v>
      </c>
      <c r="B250" s="92">
        <v>141545</v>
      </c>
      <c r="C250" s="92" t="s">
        <v>187</v>
      </c>
      <c r="D250" s="344">
        <v>7921</v>
      </c>
      <c r="E250" s="93"/>
      <c r="F250" s="443">
        <f>VLOOKUP($H250,LISTAS!$C$3:$D$36,2,0)</f>
        <v>8</v>
      </c>
      <c r="G250" s="92">
        <v>212615</v>
      </c>
      <c r="H250" s="92" t="s">
        <v>522</v>
      </c>
      <c r="I250" s="92" t="s">
        <v>188</v>
      </c>
      <c r="J250" s="92"/>
      <c r="K250" s="92" t="s">
        <v>8</v>
      </c>
      <c r="L250" s="344">
        <v>8079</v>
      </c>
    </row>
    <row r="251" spans="1:13" ht="15" x14ac:dyDescent="0.25">
      <c r="A251">
        <f>COUNTIF($B$1:B251,'TABLA LM'!$D$6)</f>
        <v>5</v>
      </c>
      <c r="B251" s="92">
        <v>141545</v>
      </c>
      <c r="C251" s="92" t="s">
        <v>187</v>
      </c>
      <c r="D251" s="344">
        <v>7921</v>
      </c>
      <c r="E251" s="93"/>
      <c r="F251" s="443">
        <f>VLOOKUP($H251,LISTAS!$C$3:$D$36,2,0)</f>
        <v>9</v>
      </c>
      <c r="G251" s="92">
        <v>212617</v>
      </c>
      <c r="H251" s="92" t="s">
        <v>528</v>
      </c>
      <c r="I251" s="92" t="s">
        <v>189</v>
      </c>
      <c r="J251" s="92"/>
      <c r="K251" s="92" t="s">
        <v>8</v>
      </c>
      <c r="L251" s="344">
        <v>8079</v>
      </c>
    </row>
    <row r="252" spans="1:13" ht="15" x14ac:dyDescent="0.25">
      <c r="A252">
        <f>COUNTIF($B$1:B252,'TABLA LM'!$D$6)</f>
        <v>5</v>
      </c>
      <c r="B252" s="94">
        <v>144768</v>
      </c>
      <c r="C252" s="94" t="s">
        <v>311</v>
      </c>
      <c r="D252" s="345">
        <v>23809</v>
      </c>
      <c r="E252" s="95"/>
      <c r="F252" s="443">
        <f>VLOOKUP($H252,LISTAS!$C$3:$D$36,2,0)</f>
        <v>1</v>
      </c>
      <c r="G252" s="94">
        <v>130550</v>
      </c>
      <c r="H252" s="94" t="s">
        <v>531</v>
      </c>
      <c r="I252" s="94" t="s">
        <v>154</v>
      </c>
      <c r="J252" s="94">
        <v>20</v>
      </c>
      <c r="K252" s="94" t="s">
        <v>149</v>
      </c>
      <c r="L252" s="345">
        <v>476180</v>
      </c>
    </row>
    <row r="253" spans="1:13" ht="15" x14ac:dyDescent="0.25">
      <c r="A253">
        <f>COUNTIF($B$1:B253,'TABLA LM'!$D$6)</f>
        <v>5</v>
      </c>
      <c r="B253" s="94">
        <v>144768</v>
      </c>
      <c r="C253" s="94" t="s">
        <v>311</v>
      </c>
      <c r="D253" s="345">
        <v>23809</v>
      </c>
      <c r="E253" s="95"/>
      <c r="F253" s="443">
        <f>VLOOKUP($H253,LISTAS!$C$3:$D$36,2,0)</f>
        <v>2</v>
      </c>
      <c r="G253" s="94">
        <v>180503</v>
      </c>
      <c r="H253" s="94" t="s">
        <v>526</v>
      </c>
      <c r="I253" s="94" t="s">
        <v>547</v>
      </c>
      <c r="J253" s="94">
        <v>20</v>
      </c>
      <c r="K253" s="94" t="s">
        <v>8</v>
      </c>
      <c r="L253" s="345">
        <v>476180</v>
      </c>
      <c r="M253" s="2">
        <f>INT(L253*3%)</f>
        <v>14285</v>
      </c>
    </row>
    <row r="254" spans="1:13" ht="15" x14ac:dyDescent="0.25">
      <c r="A254">
        <f>COUNTIF($B$1:B254,'TABLA LM'!$D$6)</f>
        <v>5</v>
      </c>
      <c r="B254" s="94">
        <v>144768</v>
      </c>
      <c r="C254" s="94" t="s">
        <v>311</v>
      </c>
      <c r="D254" s="345">
        <v>23809</v>
      </c>
      <c r="E254" s="95"/>
      <c r="F254" s="443">
        <f>VLOOKUP($H254,LISTAS!$C$3:$D$36,2,0)</f>
        <v>3</v>
      </c>
      <c r="G254" s="94">
        <v>200842</v>
      </c>
      <c r="H254" s="94" t="s">
        <v>518</v>
      </c>
      <c r="I254" s="94" t="s">
        <v>122</v>
      </c>
      <c r="J254" s="94"/>
      <c r="K254" s="94" t="s">
        <v>8</v>
      </c>
      <c r="L254" s="345">
        <v>81</v>
      </c>
    </row>
    <row r="255" spans="1:13" ht="15" x14ac:dyDescent="0.25">
      <c r="A255">
        <f>COUNTIF($B$1:B255,'TABLA LM'!$D$6)</f>
        <v>5</v>
      </c>
      <c r="B255" s="94">
        <v>144768</v>
      </c>
      <c r="C255" s="94" t="s">
        <v>311</v>
      </c>
      <c r="D255" s="345">
        <v>23809</v>
      </c>
      <c r="E255" s="95"/>
      <c r="F255" s="443">
        <f>VLOOKUP($H255,LISTAS!$C$3:$D$36,2,0)</f>
        <v>7</v>
      </c>
      <c r="G255" s="94">
        <v>209904</v>
      </c>
      <c r="H255" s="94" t="s">
        <v>521</v>
      </c>
      <c r="I255" s="94" t="s">
        <v>314</v>
      </c>
      <c r="J255" s="94"/>
      <c r="K255" s="94" t="s">
        <v>8</v>
      </c>
      <c r="L255" s="345">
        <v>24047</v>
      </c>
    </row>
    <row r="256" spans="1:13" ht="15" x14ac:dyDescent="0.25">
      <c r="A256">
        <f>COUNTIF($B$1:B256,'TABLA LM'!$D$6)</f>
        <v>5</v>
      </c>
      <c r="B256" s="94">
        <v>144768</v>
      </c>
      <c r="C256" s="94" t="s">
        <v>311</v>
      </c>
      <c r="D256" s="345">
        <v>23809</v>
      </c>
      <c r="E256" s="95"/>
      <c r="F256" s="443">
        <f>VLOOKUP($H256,LISTAS!$C$3:$D$36,2,0)</f>
        <v>9</v>
      </c>
      <c r="G256" s="94">
        <v>209905</v>
      </c>
      <c r="H256" s="94" t="s">
        <v>528</v>
      </c>
      <c r="I256" s="94" t="s">
        <v>313</v>
      </c>
      <c r="J256" s="94"/>
      <c r="K256" s="94" t="s">
        <v>8</v>
      </c>
      <c r="L256" s="345">
        <v>23806</v>
      </c>
    </row>
    <row r="257" spans="1:13" ht="15" x14ac:dyDescent="0.25">
      <c r="A257">
        <f>COUNTIF($B$1:B257,'TABLA LM'!$D$6)</f>
        <v>5</v>
      </c>
      <c r="B257" s="94">
        <v>144768</v>
      </c>
      <c r="C257" s="94" t="s">
        <v>311</v>
      </c>
      <c r="D257" s="345">
        <v>23809</v>
      </c>
      <c r="E257" s="95"/>
      <c r="F257" s="443">
        <f>VLOOKUP($H257,LISTAS!$C$3:$D$36,2,0)</f>
        <v>17</v>
      </c>
      <c r="G257" s="94">
        <v>133302</v>
      </c>
      <c r="H257" s="94" t="s">
        <v>570</v>
      </c>
      <c r="I257" s="94" t="s">
        <v>312</v>
      </c>
      <c r="J257" s="94"/>
      <c r="K257" s="94" t="s">
        <v>10</v>
      </c>
      <c r="L257" s="345">
        <v>21.405999999999999</v>
      </c>
    </row>
    <row r="258" spans="1:13" ht="15" x14ac:dyDescent="0.25">
      <c r="A258">
        <f>COUNTIF($B$1:B258,'TABLA LM'!$D$6)</f>
        <v>5</v>
      </c>
      <c r="B258" s="94">
        <v>144768</v>
      </c>
      <c r="C258" s="94" t="s">
        <v>311</v>
      </c>
      <c r="D258" s="345">
        <v>23809</v>
      </c>
      <c r="E258" s="95"/>
      <c r="F258" s="443">
        <f>VLOOKUP($H258,LISTAS!$C$3:$D$36,2,0)</f>
        <v>18</v>
      </c>
      <c r="G258" s="94">
        <v>204339</v>
      </c>
      <c r="H258" s="94" t="s">
        <v>523</v>
      </c>
      <c r="I258" s="94" t="s">
        <v>150</v>
      </c>
      <c r="J258" s="94"/>
      <c r="K258" s="94" t="s">
        <v>10</v>
      </c>
      <c r="L258" s="345">
        <v>116.851</v>
      </c>
    </row>
    <row r="259" spans="1:13" ht="15" x14ac:dyDescent="0.25">
      <c r="A259">
        <f>COUNTIF($B$1:B259,'TABLA LM'!$D$6)</f>
        <v>5</v>
      </c>
      <c r="B259" s="96">
        <v>141543</v>
      </c>
      <c r="C259" s="96" t="s">
        <v>153</v>
      </c>
      <c r="D259" s="346">
        <v>23810</v>
      </c>
      <c r="E259" s="97"/>
      <c r="F259" s="443">
        <f>VLOOKUP($H259,LISTAS!$C$3:$D$36,2,0)</f>
        <v>1</v>
      </c>
      <c r="G259" s="96">
        <v>130550</v>
      </c>
      <c r="H259" s="96" t="s">
        <v>531</v>
      </c>
      <c r="I259" s="96" t="s">
        <v>154</v>
      </c>
      <c r="J259" s="96">
        <v>20</v>
      </c>
      <c r="K259" s="96" t="s">
        <v>149</v>
      </c>
      <c r="L259" s="346">
        <v>476182</v>
      </c>
    </row>
    <row r="260" spans="1:13" ht="15" x14ac:dyDescent="0.25">
      <c r="A260">
        <f>COUNTIF($B$1:B260,'TABLA LM'!$D$6)</f>
        <v>5</v>
      </c>
      <c r="B260" s="96">
        <v>141543</v>
      </c>
      <c r="C260" s="96" t="s">
        <v>153</v>
      </c>
      <c r="D260" s="346">
        <v>23810</v>
      </c>
      <c r="E260" s="97"/>
      <c r="F260" s="443">
        <f>VLOOKUP($H260,LISTAS!$C$3:$D$36,2,0)</f>
        <v>2</v>
      </c>
      <c r="G260" s="96">
        <v>180503</v>
      </c>
      <c r="H260" s="96" t="s">
        <v>526</v>
      </c>
      <c r="I260" s="96" t="s">
        <v>547</v>
      </c>
      <c r="J260" s="96">
        <v>20</v>
      </c>
      <c r="K260" s="96" t="s">
        <v>8</v>
      </c>
      <c r="L260" s="346">
        <v>476200</v>
      </c>
      <c r="M260" s="2">
        <f>INT(L260*3%)</f>
        <v>14286</v>
      </c>
    </row>
    <row r="261" spans="1:13" ht="15" x14ac:dyDescent="0.25">
      <c r="A261">
        <f>COUNTIF($B$1:B261,'TABLA LM'!$D$6)</f>
        <v>5</v>
      </c>
      <c r="B261" s="96">
        <v>141543</v>
      </c>
      <c r="C261" s="96" t="s">
        <v>153</v>
      </c>
      <c r="D261" s="346">
        <v>23810</v>
      </c>
      <c r="E261" s="97"/>
      <c r="F261" s="443">
        <f>VLOOKUP($H261,LISTAS!$C$3:$D$36,2,0)</f>
        <v>3</v>
      </c>
      <c r="G261" s="96">
        <v>200841</v>
      </c>
      <c r="H261" s="96" t="s">
        <v>518</v>
      </c>
      <c r="I261" s="96" t="s">
        <v>79</v>
      </c>
      <c r="J261" s="96"/>
      <c r="K261" s="96" t="s">
        <v>8</v>
      </c>
      <c r="L261" s="346">
        <v>81</v>
      </c>
    </row>
    <row r="262" spans="1:13" ht="15" x14ac:dyDescent="0.25">
      <c r="A262">
        <f>COUNTIF($B$1:B262,'TABLA LM'!$D$6)</f>
        <v>5</v>
      </c>
      <c r="B262" s="96">
        <v>141543</v>
      </c>
      <c r="C262" s="96" t="s">
        <v>153</v>
      </c>
      <c r="D262" s="346">
        <v>23810</v>
      </c>
      <c r="E262" s="97"/>
      <c r="F262" s="443">
        <f>VLOOKUP($H262,LISTAS!$C$3:$D$36,2,0)</f>
        <v>7</v>
      </c>
      <c r="G262" s="96">
        <v>210727</v>
      </c>
      <c r="H262" s="96" t="s">
        <v>521</v>
      </c>
      <c r="I262" s="96" t="s">
        <v>156</v>
      </c>
      <c r="J262" s="96"/>
      <c r="K262" s="96" t="s">
        <v>8</v>
      </c>
      <c r="L262" s="346">
        <v>24286</v>
      </c>
    </row>
    <row r="263" spans="1:13" ht="15" x14ac:dyDescent="0.25">
      <c r="A263">
        <f>COUNTIF($B$1:B263,'TABLA LM'!$D$6)</f>
        <v>5</v>
      </c>
      <c r="B263" s="96">
        <v>141543</v>
      </c>
      <c r="C263" s="96" t="s">
        <v>153</v>
      </c>
      <c r="D263" s="346">
        <v>23810</v>
      </c>
      <c r="E263" s="97"/>
      <c r="F263" s="443">
        <f>VLOOKUP($H263,LISTAS!$C$3:$D$36,2,0)</f>
        <v>17</v>
      </c>
      <c r="G263" s="96">
        <v>133635</v>
      </c>
      <c r="H263" s="96" t="s">
        <v>570</v>
      </c>
      <c r="I263" s="96" t="s">
        <v>155</v>
      </c>
      <c r="J263" s="96"/>
      <c r="K263" s="96" t="s">
        <v>10</v>
      </c>
      <c r="L263" s="346">
        <v>21.407</v>
      </c>
    </row>
    <row r="264" spans="1:13" ht="15" x14ac:dyDescent="0.25">
      <c r="A264">
        <f>COUNTIF($B$1:B264,'TABLA LM'!$D$6)</f>
        <v>5</v>
      </c>
      <c r="B264" s="96">
        <v>141543</v>
      </c>
      <c r="C264" s="96" t="s">
        <v>153</v>
      </c>
      <c r="D264" s="346">
        <v>23810</v>
      </c>
      <c r="E264" s="97"/>
      <c r="F264" s="443">
        <f>VLOOKUP($H264,LISTAS!$C$3:$D$36,2,0)</f>
        <v>18</v>
      </c>
      <c r="G264" s="96">
        <v>204339</v>
      </c>
      <c r="H264" s="96" t="s">
        <v>523</v>
      </c>
      <c r="I264" s="96" t="s">
        <v>150</v>
      </c>
      <c r="J264" s="96"/>
      <c r="K264" s="96" t="s">
        <v>10</v>
      </c>
      <c r="L264" s="346">
        <v>116.85599999999999</v>
      </c>
    </row>
    <row r="265" spans="1:13" ht="15" x14ac:dyDescent="0.25">
      <c r="A265">
        <f>COUNTIF($B$1:B265,'TABLA LM'!$D$6)</f>
        <v>5</v>
      </c>
      <c r="B265" s="98">
        <v>142529</v>
      </c>
      <c r="C265" s="98" t="s">
        <v>162</v>
      </c>
      <c r="D265" s="347">
        <v>23810</v>
      </c>
      <c r="E265" s="99"/>
      <c r="F265" s="443">
        <f>VLOOKUP($H265,LISTAS!$C$3:$D$36,2,0)</f>
        <v>1</v>
      </c>
      <c r="G265" s="98">
        <v>130550</v>
      </c>
      <c r="H265" s="98" t="s">
        <v>531</v>
      </c>
      <c r="I265" s="98" t="s">
        <v>154</v>
      </c>
      <c r="J265" s="98">
        <v>20</v>
      </c>
      <c r="K265" s="98" t="s">
        <v>149</v>
      </c>
      <c r="L265" s="347">
        <v>476182</v>
      </c>
    </row>
    <row r="266" spans="1:13" ht="15" x14ac:dyDescent="0.25">
      <c r="A266">
        <f>COUNTIF($B$1:B266,'TABLA LM'!$D$6)</f>
        <v>5</v>
      </c>
      <c r="B266" s="98">
        <v>142529</v>
      </c>
      <c r="C266" s="98" t="s">
        <v>162</v>
      </c>
      <c r="D266" s="347">
        <v>23810</v>
      </c>
      <c r="E266" s="99"/>
      <c r="F266" s="443">
        <f>VLOOKUP($H266,LISTAS!$C$3:$D$36,2,0)</f>
        <v>2</v>
      </c>
      <c r="G266" s="98">
        <v>180503</v>
      </c>
      <c r="H266" s="98" t="s">
        <v>526</v>
      </c>
      <c r="I266" s="98" t="s">
        <v>547</v>
      </c>
      <c r="J266" s="98">
        <v>20</v>
      </c>
      <c r="K266" s="98" t="s">
        <v>8</v>
      </c>
      <c r="L266" s="347">
        <v>476200</v>
      </c>
      <c r="M266" s="2">
        <f>INT(L266*3%)</f>
        <v>14286</v>
      </c>
    </row>
    <row r="267" spans="1:13" ht="15" x14ac:dyDescent="0.25">
      <c r="A267">
        <f>COUNTIF($B$1:B267,'TABLA LM'!$D$6)</f>
        <v>5</v>
      </c>
      <c r="B267" s="98">
        <v>142529</v>
      </c>
      <c r="C267" s="98" t="s">
        <v>162</v>
      </c>
      <c r="D267" s="347">
        <v>23810</v>
      </c>
      <c r="E267" s="99"/>
      <c r="F267" s="443">
        <f>VLOOKUP($H267,LISTAS!$C$3:$D$36,2,0)</f>
        <v>3</v>
      </c>
      <c r="G267" s="98">
        <v>200841</v>
      </c>
      <c r="H267" s="98" t="s">
        <v>518</v>
      </c>
      <c r="I267" s="98" t="s">
        <v>79</v>
      </c>
      <c r="J267" s="98"/>
      <c r="K267" s="98" t="s">
        <v>8</v>
      </c>
      <c r="L267" s="347">
        <v>82</v>
      </c>
    </row>
    <row r="268" spans="1:13" ht="15" x14ac:dyDescent="0.25">
      <c r="A268">
        <f>COUNTIF($B$1:B268,'TABLA LM'!$D$6)</f>
        <v>5</v>
      </c>
      <c r="B268" s="98">
        <v>142529</v>
      </c>
      <c r="C268" s="98" t="s">
        <v>162</v>
      </c>
      <c r="D268" s="347">
        <v>23810</v>
      </c>
      <c r="E268" s="99"/>
      <c r="F268" s="443">
        <f>VLOOKUP($H268,LISTAS!$C$3:$D$36,2,0)</f>
        <v>7</v>
      </c>
      <c r="G268" s="98">
        <v>210726</v>
      </c>
      <c r="H268" s="98" t="s">
        <v>521</v>
      </c>
      <c r="I268" s="98" t="s">
        <v>164</v>
      </c>
      <c r="J268" s="98"/>
      <c r="K268" s="98" t="s">
        <v>8</v>
      </c>
      <c r="L268" s="347">
        <v>24286</v>
      </c>
    </row>
    <row r="269" spans="1:13" ht="15" x14ac:dyDescent="0.25">
      <c r="A269">
        <f>COUNTIF($B$1:B269,'TABLA LM'!$D$6)</f>
        <v>5</v>
      </c>
      <c r="B269" s="98">
        <v>142529</v>
      </c>
      <c r="C269" s="98" t="s">
        <v>162</v>
      </c>
      <c r="D269" s="347">
        <v>23810</v>
      </c>
      <c r="E269" s="99"/>
      <c r="F269" s="443">
        <f>VLOOKUP($H269,LISTAS!$C$3:$D$36,2,0)</f>
        <v>17</v>
      </c>
      <c r="G269" s="98">
        <v>133630</v>
      </c>
      <c r="H269" s="98" t="s">
        <v>570</v>
      </c>
      <c r="I269" s="98" t="s">
        <v>163</v>
      </c>
      <c r="J269" s="98"/>
      <c r="K269" s="98" t="s">
        <v>10</v>
      </c>
      <c r="L269" s="347">
        <v>21.407</v>
      </c>
    </row>
    <row r="270" spans="1:13" ht="15" x14ac:dyDescent="0.25">
      <c r="A270">
        <f>COUNTIF($B$1:B270,'TABLA LM'!$D$6)</f>
        <v>5</v>
      </c>
      <c r="B270" s="98">
        <v>142529</v>
      </c>
      <c r="C270" s="98" t="s">
        <v>162</v>
      </c>
      <c r="D270" s="347">
        <v>23810</v>
      </c>
      <c r="E270" s="99"/>
      <c r="F270" s="443">
        <f>VLOOKUP($H270,LISTAS!$C$3:$D$36,2,0)</f>
        <v>18</v>
      </c>
      <c r="G270" s="98">
        <v>204339</v>
      </c>
      <c r="H270" s="98" t="s">
        <v>523</v>
      </c>
      <c r="I270" s="98" t="s">
        <v>150</v>
      </c>
      <c r="J270" s="98"/>
      <c r="K270" s="98" t="s">
        <v>10</v>
      </c>
      <c r="L270" s="347">
        <v>116.85599999999999</v>
      </c>
    </row>
    <row r="271" spans="1:13" ht="15" x14ac:dyDescent="0.25">
      <c r="A271">
        <f>COUNTIF($B$1:B271,'TABLA LM'!$D$6)</f>
        <v>5</v>
      </c>
      <c r="B271" s="100">
        <v>143565</v>
      </c>
      <c r="C271" s="100" t="s">
        <v>229</v>
      </c>
      <c r="D271" s="348">
        <v>23809</v>
      </c>
      <c r="E271" s="101"/>
      <c r="F271" s="443">
        <f>VLOOKUP($H271,LISTAS!$C$3:$D$36,2,0)</f>
        <v>1</v>
      </c>
      <c r="G271" s="100">
        <v>130550</v>
      </c>
      <c r="H271" s="100" t="s">
        <v>531</v>
      </c>
      <c r="I271" s="100" t="s">
        <v>154</v>
      </c>
      <c r="J271" s="100">
        <v>20</v>
      </c>
      <c r="K271" s="100" t="s">
        <v>149</v>
      </c>
      <c r="L271" s="348">
        <v>476180</v>
      </c>
    </row>
    <row r="272" spans="1:13" ht="15" x14ac:dyDescent="0.25">
      <c r="A272">
        <f>COUNTIF($B$1:B272,'TABLA LM'!$D$6)</f>
        <v>5</v>
      </c>
      <c r="B272" s="100">
        <v>143565</v>
      </c>
      <c r="C272" s="100" t="s">
        <v>229</v>
      </c>
      <c r="D272" s="348">
        <v>23809</v>
      </c>
      <c r="E272" s="101"/>
      <c r="F272" s="443">
        <f>VLOOKUP($H272,LISTAS!$C$3:$D$36,2,0)</f>
        <v>2</v>
      </c>
      <c r="G272" s="100">
        <v>180965</v>
      </c>
      <c r="H272" s="100" t="s">
        <v>576</v>
      </c>
      <c r="I272" s="100" t="s">
        <v>232</v>
      </c>
      <c r="J272" s="100">
        <v>20</v>
      </c>
      <c r="K272" s="100" t="s">
        <v>8</v>
      </c>
      <c r="L272" s="348">
        <v>476180</v>
      </c>
      <c r="M272" s="2">
        <f>INT(L272*3%)</f>
        <v>14285</v>
      </c>
    </row>
    <row r="273" spans="1:13" ht="15" x14ac:dyDescent="0.25">
      <c r="A273">
        <f>COUNTIF($B$1:B273,'TABLA LM'!$D$6)</f>
        <v>5</v>
      </c>
      <c r="B273" s="100">
        <v>143565</v>
      </c>
      <c r="C273" s="100" t="s">
        <v>229</v>
      </c>
      <c r="D273" s="348">
        <v>23809</v>
      </c>
      <c r="E273" s="101"/>
      <c r="F273" s="443">
        <f>VLOOKUP($H273,LISTAS!$C$3:$D$36,2,0)</f>
        <v>3</v>
      </c>
      <c r="G273" s="100">
        <v>200842</v>
      </c>
      <c r="H273" s="100" t="s">
        <v>518</v>
      </c>
      <c r="I273" s="100" t="s">
        <v>122</v>
      </c>
      <c r="J273" s="100"/>
      <c r="K273" s="100" t="s">
        <v>8</v>
      </c>
      <c r="L273" s="348">
        <v>82</v>
      </c>
    </row>
    <row r="274" spans="1:13" ht="15" x14ac:dyDescent="0.25">
      <c r="A274">
        <f>COUNTIF($B$1:B274,'TABLA LM'!$D$6)</f>
        <v>5</v>
      </c>
      <c r="B274" s="100">
        <v>143565</v>
      </c>
      <c r="C274" s="100" t="s">
        <v>229</v>
      </c>
      <c r="D274" s="348">
        <v>23809</v>
      </c>
      <c r="E274" s="101"/>
      <c r="F274" s="443">
        <f>VLOOKUP($H274,LISTAS!$C$3:$D$36,2,0)</f>
        <v>7</v>
      </c>
      <c r="G274" s="100">
        <v>206590</v>
      </c>
      <c r="H274" s="100" t="s">
        <v>521</v>
      </c>
      <c r="I274" s="100" t="s">
        <v>230</v>
      </c>
      <c r="J274" s="100"/>
      <c r="K274" s="100" t="s">
        <v>8</v>
      </c>
      <c r="L274" s="348">
        <v>24048</v>
      </c>
    </row>
    <row r="275" spans="1:13" ht="15" x14ac:dyDescent="0.25">
      <c r="A275">
        <f>COUNTIF($B$1:B275,'TABLA LM'!$D$6)</f>
        <v>5</v>
      </c>
      <c r="B275" s="100">
        <v>143565</v>
      </c>
      <c r="C275" s="100" t="s">
        <v>229</v>
      </c>
      <c r="D275" s="348">
        <v>23809</v>
      </c>
      <c r="E275" s="101"/>
      <c r="F275" s="443">
        <f>VLOOKUP($H275,LISTAS!$C$3:$D$36,2,0)</f>
        <v>9</v>
      </c>
      <c r="G275" s="100">
        <v>207792</v>
      </c>
      <c r="H275" s="100" t="s">
        <v>528</v>
      </c>
      <c r="I275" s="100" t="s">
        <v>233</v>
      </c>
      <c r="J275" s="100"/>
      <c r="K275" s="100" t="s">
        <v>8</v>
      </c>
      <c r="L275" s="348">
        <v>24048</v>
      </c>
    </row>
    <row r="276" spans="1:13" ht="15" x14ac:dyDescent="0.25">
      <c r="A276">
        <f>COUNTIF($B$1:B276,'TABLA LM'!$D$6)</f>
        <v>5</v>
      </c>
      <c r="B276" s="100">
        <v>143565</v>
      </c>
      <c r="C276" s="100" t="s">
        <v>229</v>
      </c>
      <c r="D276" s="348">
        <v>23809</v>
      </c>
      <c r="E276" s="101"/>
      <c r="F276" s="443">
        <f>VLOOKUP($H276,LISTAS!$C$3:$D$36,2,0)</f>
        <v>17</v>
      </c>
      <c r="G276" s="100">
        <v>132674</v>
      </c>
      <c r="H276" s="100" t="s">
        <v>570</v>
      </c>
      <c r="I276" s="100" t="s">
        <v>231</v>
      </c>
      <c r="J276" s="100"/>
      <c r="K276" s="100" t="s">
        <v>10</v>
      </c>
      <c r="L276" s="348">
        <v>23</v>
      </c>
    </row>
    <row r="277" spans="1:13" ht="15" x14ac:dyDescent="0.25">
      <c r="A277">
        <f>COUNTIF($B$1:B277,'TABLA LM'!$D$6)</f>
        <v>5</v>
      </c>
      <c r="B277" s="100">
        <v>143565</v>
      </c>
      <c r="C277" s="100" t="s">
        <v>229</v>
      </c>
      <c r="D277" s="348">
        <v>23809</v>
      </c>
      <c r="E277" s="101"/>
      <c r="F277" s="443">
        <f>VLOOKUP($H277,LISTAS!$C$3:$D$36,2,0)</f>
        <v>18</v>
      </c>
      <c r="G277" s="100">
        <v>204339</v>
      </c>
      <c r="H277" s="100" t="s">
        <v>523</v>
      </c>
      <c r="I277" s="100" t="s">
        <v>150</v>
      </c>
      <c r="J277" s="100"/>
      <c r="K277" s="100" t="s">
        <v>10</v>
      </c>
      <c r="L277" s="348">
        <v>120.288</v>
      </c>
    </row>
    <row r="278" spans="1:13" ht="15" x14ac:dyDescent="0.25">
      <c r="A278">
        <f>COUNTIF($B$1:B278,'TABLA LM'!$D$6)</f>
        <v>5</v>
      </c>
      <c r="B278" s="102">
        <v>141544</v>
      </c>
      <c r="C278" s="102" t="s">
        <v>202</v>
      </c>
      <c r="D278" s="349">
        <v>23809</v>
      </c>
      <c r="E278" s="103"/>
      <c r="F278" s="443">
        <f>VLOOKUP($H278,LISTAS!$C$3:$D$36,2,0)</f>
        <v>1</v>
      </c>
      <c r="G278" s="102">
        <v>130550</v>
      </c>
      <c r="H278" s="102" t="s">
        <v>531</v>
      </c>
      <c r="I278" s="102" t="s">
        <v>154</v>
      </c>
      <c r="J278" s="102">
        <v>20</v>
      </c>
      <c r="K278" s="102" t="s">
        <v>149</v>
      </c>
      <c r="L278" s="349">
        <v>476180</v>
      </c>
    </row>
    <row r="279" spans="1:13" ht="15" x14ac:dyDescent="0.25">
      <c r="A279">
        <f>COUNTIF($B$1:B279,'TABLA LM'!$D$6)</f>
        <v>5</v>
      </c>
      <c r="B279" s="102">
        <v>141544</v>
      </c>
      <c r="C279" s="102" t="s">
        <v>202</v>
      </c>
      <c r="D279" s="349">
        <v>23809</v>
      </c>
      <c r="E279" s="103"/>
      <c r="F279" s="443">
        <f>VLOOKUP($H279,LISTAS!$C$3:$D$36,2,0)</f>
        <v>2</v>
      </c>
      <c r="G279" s="102">
        <v>180503</v>
      </c>
      <c r="H279" s="102" t="s">
        <v>526</v>
      </c>
      <c r="I279" s="102" t="s">
        <v>547</v>
      </c>
      <c r="J279" s="102">
        <v>20</v>
      </c>
      <c r="K279" s="102" t="s">
        <v>8</v>
      </c>
      <c r="L279" s="349">
        <v>476180</v>
      </c>
      <c r="M279" s="2">
        <f>INT(L279*3%)</f>
        <v>14285</v>
      </c>
    </row>
    <row r="280" spans="1:13" ht="15" x14ac:dyDescent="0.25">
      <c r="A280">
        <f>COUNTIF($B$1:B280,'TABLA LM'!$D$6)</f>
        <v>5</v>
      </c>
      <c r="B280" s="102">
        <v>141544</v>
      </c>
      <c r="C280" s="102" t="s">
        <v>202</v>
      </c>
      <c r="D280" s="349">
        <v>23809</v>
      </c>
      <c r="E280" s="103"/>
      <c r="F280" s="443">
        <f>VLOOKUP($H280,LISTAS!$C$3:$D$36,2,0)</f>
        <v>3</v>
      </c>
      <c r="G280" s="102">
        <v>200842</v>
      </c>
      <c r="H280" s="102" t="s">
        <v>518</v>
      </c>
      <c r="I280" s="102" t="s">
        <v>122</v>
      </c>
      <c r="J280" s="102"/>
      <c r="K280" s="102" t="s">
        <v>8</v>
      </c>
      <c r="L280" s="349">
        <v>81</v>
      </c>
    </row>
    <row r="281" spans="1:13" ht="15" x14ac:dyDescent="0.25">
      <c r="A281">
        <f>COUNTIF($B$1:B281,'TABLA LM'!$D$6)</f>
        <v>5</v>
      </c>
      <c r="B281" s="102">
        <v>141544</v>
      </c>
      <c r="C281" s="102" t="s">
        <v>202</v>
      </c>
      <c r="D281" s="349">
        <v>23809</v>
      </c>
      <c r="E281" s="103"/>
      <c r="F281" s="443">
        <f>VLOOKUP($H281,LISTAS!$C$3:$D$36,2,0)</f>
        <v>7</v>
      </c>
      <c r="G281" s="102">
        <v>211571</v>
      </c>
      <c r="H281" s="102" t="s">
        <v>521</v>
      </c>
      <c r="I281" s="102" t="s">
        <v>203</v>
      </c>
      <c r="J281" s="102"/>
      <c r="K281" s="102" t="s">
        <v>8</v>
      </c>
      <c r="L281" s="349">
        <v>24285</v>
      </c>
    </row>
    <row r="282" spans="1:13" ht="15" x14ac:dyDescent="0.25">
      <c r="A282">
        <f>COUNTIF($B$1:B282,'TABLA LM'!$D$6)</f>
        <v>5</v>
      </c>
      <c r="B282" s="102">
        <v>141544</v>
      </c>
      <c r="C282" s="102" t="s">
        <v>202</v>
      </c>
      <c r="D282" s="349">
        <v>23809</v>
      </c>
      <c r="E282" s="103"/>
      <c r="F282" s="443">
        <f>VLOOKUP($H282,LISTAS!$C$3:$D$36,2,0)</f>
        <v>9</v>
      </c>
      <c r="G282" s="102">
        <v>211572</v>
      </c>
      <c r="H282" s="102" t="s">
        <v>528</v>
      </c>
      <c r="I282" s="102" t="s">
        <v>204</v>
      </c>
      <c r="J282" s="102"/>
      <c r="K282" s="102" t="s">
        <v>8</v>
      </c>
      <c r="L282" s="349">
        <v>24285</v>
      </c>
    </row>
    <row r="283" spans="1:13" ht="15" x14ac:dyDescent="0.25">
      <c r="A283">
        <f>COUNTIF($B$1:B283,'TABLA LM'!$D$6)</f>
        <v>5</v>
      </c>
      <c r="B283" s="102">
        <v>141544</v>
      </c>
      <c r="C283" s="102" t="s">
        <v>202</v>
      </c>
      <c r="D283" s="349">
        <v>23809</v>
      </c>
      <c r="E283" s="103"/>
      <c r="F283" s="443">
        <f>VLOOKUP($H283,LISTAS!$C$3:$D$36,2,0)</f>
        <v>17</v>
      </c>
      <c r="G283" s="102">
        <v>133635</v>
      </c>
      <c r="H283" s="102" t="s">
        <v>570</v>
      </c>
      <c r="I283" s="102" t="s">
        <v>155</v>
      </c>
      <c r="J283" s="102"/>
      <c r="K283" s="102" t="s">
        <v>10</v>
      </c>
      <c r="L283" s="349">
        <v>21.405999999999999</v>
      </c>
    </row>
    <row r="284" spans="1:13" ht="15" x14ac:dyDescent="0.25">
      <c r="A284">
        <f>COUNTIF($B$1:B284,'TABLA LM'!$D$6)</f>
        <v>5</v>
      </c>
      <c r="B284" s="102">
        <v>141544</v>
      </c>
      <c r="C284" s="102" t="s">
        <v>202</v>
      </c>
      <c r="D284" s="349">
        <v>23809</v>
      </c>
      <c r="E284" s="103"/>
      <c r="F284" s="443">
        <f>VLOOKUP($H284,LISTAS!$C$3:$D$36,2,0)</f>
        <v>18</v>
      </c>
      <c r="G284" s="102">
        <v>204339</v>
      </c>
      <c r="H284" s="102" t="s">
        <v>523</v>
      </c>
      <c r="I284" s="102" t="s">
        <v>150</v>
      </c>
      <c r="J284" s="102"/>
      <c r="K284" s="102" t="s">
        <v>10</v>
      </c>
      <c r="L284" s="349">
        <v>116.851</v>
      </c>
    </row>
    <row r="285" spans="1:13" ht="15" x14ac:dyDescent="0.25">
      <c r="A285">
        <f>COUNTIF($B$1:B285,'TABLA LM'!$D$6)</f>
        <v>5</v>
      </c>
      <c r="B285" s="104">
        <v>142171</v>
      </c>
      <c r="C285" s="104" t="s">
        <v>247</v>
      </c>
      <c r="D285" s="350">
        <v>24099</v>
      </c>
      <c r="E285" s="105"/>
      <c r="F285" s="443">
        <f>VLOOKUP($H285,LISTAS!$C$3:$D$36,2,0)</f>
        <v>1</v>
      </c>
      <c r="G285" s="104">
        <v>130550</v>
      </c>
      <c r="H285" s="104" t="s">
        <v>531</v>
      </c>
      <c r="I285" s="104" t="s">
        <v>154</v>
      </c>
      <c r="J285" s="104">
        <v>20</v>
      </c>
      <c r="K285" s="104" t="s">
        <v>149</v>
      </c>
      <c r="L285" s="350">
        <v>481980</v>
      </c>
    </row>
    <row r="286" spans="1:13" ht="15" x14ac:dyDescent="0.25">
      <c r="A286">
        <f>COUNTIF($B$1:B286,'TABLA LM'!$D$6)</f>
        <v>5</v>
      </c>
      <c r="B286" s="104">
        <v>142171</v>
      </c>
      <c r="C286" s="104" t="s">
        <v>247</v>
      </c>
      <c r="D286" s="350">
        <v>24099</v>
      </c>
      <c r="E286" s="105"/>
      <c r="F286" s="443">
        <f>VLOOKUP($H286,LISTAS!$C$3:$D$36,2,0)</f>
        <v>2</v>
      </c>
      <c r="G286" s="104">
        <v>180965</v>
      </c>
      <c r="H286" s="104" t="s">
        <v>576</v>
      </c>
      <c r="I286" s="104" t="s">
        <v>232</v>
      </c>
      <c r="J286" s="104">
        <v>20</v>
      </c>
      <c r="K286" s="104" t="s">
        <v>8</v>
      </c>
      <c r="L286" s="350">
        <v>481980</v>
      </c>
      <c r="M286" s="2">
        <f>INT(L286*3%)</f>
        <v>14459</v>
      </c>
    </row>
    <row r="287" spans="1:13" ht="15" x14ac:dyDescent="0.25">
      <c r="A287">
        <f>COUNTIF($B$1:B287,'TABLA LM'!$D$6)</f>
        <v>5</v>
      </c>
      <c r="B287" s="104">
        <v>142171</v>
      </c>
      <c r="C287" s="104" t="s">
        <v>247</v>
      </c>
      <c r="D287" s="350">
        <v>24099</v>
      </c>
      <c r="E287" s="105"/>
      <c r="F287" s="443">
        <f>VLOOKUP($H287,LISTAS!$C$3:$D$36,2,0)</f>
        <v>3</v>
      </c>
      <c r="G287" s="104">
        <v>200842</v>
      </c>
      <c r="H287" s="104" t="s">
        <v>518</v>
      </c>
      <c r="I287" s="104" t="s">
        <v>122</v>
      </c>
      <c r="J287" s="104"/>
      <c r="K287" s="104" t="s">
        <v>8</v>
      </c>
      <c r="L287" s="350">
        <v>80</v>
      </c>
    </row>
    <row r="288" spans="1:13" ht="15" x14ac:dyDescent="0.25">
      <c r="A288">
        <f>COUNTIF($B$1:B288,'TABLA LM'!$D$6)</f>
        <v>5</v>
      </c>
      <c r="B288" s="104">
        <v>142171</v>
      </c>
      <c r="C288" s="104" t="s">
        <v>247</v>
      </c>
      <c r="D288" s="350">
        <v>24099</v>
      </c>
      <c r="E288" s="105"/>
      <c r="F288" s="443">
        <f>VLOOKUP($H288,LISTAS!$C$3:$D$36,2,0)</f>
        <v>7</v>
      </c>
      <c r="G288" s="104">
        <v>208009</v>
      </c>
      <c r="H288" s="104" t="s">
        <v>521</v>
      </c>
      <c r="I288" s="104" t="s">
        <v>248</v>
      </c>
      <c r="J288" s="104"/>
      <c r="K288" s="104" t="s">
        <v>8</v>
      </c>
      <c r="L288" s="350">
        <v>24340</v>
      </c>
    </row>
    <row r="289" spans="1:13" ht="15" x14ac:dyDescent="0.25">
      <c r="A289">
        <f>COUNTIF($B$1:B289,'TABLA LM'!$D$6)</f>
        <v>5</v>
      </c>
      <c r="B289" s="104">
        <v>142171</v>
      </c>
      <c r="C289" s="104" t="s">
        <v>247</v>
      </c>
      <c r="D289" s="350">
        <v>24099</v>
      </c>
      <c r="E289" s="105"/>
      <c r="F289" s="443">
        <f>VLOOKUP($H289,LISTAS!$C$3:$D$36,2,0)</f>
        <v>9</v>
      </c>
      <c r="G289" s="104">
        <v>207821</v>
      </c>
      <c r="H289" s="104" t="s">
        <v>528</v>
      </c>
      <c r="I289" s="104" t="s">
        <v>487</v>
      </c>
      <c r="J289" s="104"/>
      <c r="K289" s="104" t="s">
        <v>8</v>
      </c>
      <c r="L289" s="350">
        <v>24340</v>
      </c>
    </row>
    <row r="290" spans="1:13" ht="15" x14ac:dyDescent="0.25">
      <c r="A290">
        <f>COUNTIF($B$1:B290,'TABLA LM'!$D$6)</f>
        <v>5</v>
      </c>
      <c r="B290" s="104">
        <v>142171</v>
      </c>
      <c r="C290" s="104" t="s">
        <v>247</v>
      </c>
      <c r="D290" s="350">
        <v>24099</v>
      </c>
      <c r="E290" s="105"/>
      <c r="F290" s="443">
        <f>VLOOKUP($H290,LISTAS!$C$3:$D$36,2,0)</f>
        <v>17</v>
      </c>
      <c r="G290" s="104">
        <v>131938</v>
      </c>
      <c r="H290" s="104" t="s">
        <v>570</v>
      </c>
      <c r="I290" s="104" t="s">
        <v>249</v>
      </c>
      <c r="J290" s="104"/>
      <c r="K290" s="104" t="s">
        <v>10</v>
      </c>
      <c r="L290" s="350">
        <v>21</v>
      </c>
    </row>
    <row r="291" spans="1:13" ht="15" x14ac:dyDescent="0.25">
      <c r="A291">
        <f>COUNTIF($B$1:B291,'TABLA LM'!$D$6)</f>
        <v>5</v>
      </c>
      <c r="B291" s="104">
        <v>142171</v>
      </c>
      <c r="C291" s="104" t="s">
        <v>247</v>
      </c>
      <c r="D291" s="350">
        <v>24099</v>
      </c>
      <c r="E291" s="105"/>
      <c r="F291" s="443">
        <f>VLOOKUP($H291,LISTAS!$C$3:$D$36,2,0)</f>
        <v>18</v>
      </c>
      <c r="G291" s="104">
        <v>204339</v>
      </c>
      <c r="H291" s="104" t="s">
        <v>523</v>
      </c>
      <c r="I291" s="104" t="s">
        <v>150</v>
      </c>
      <c r="J291" s="104"/>
      <c r="K291" s="104" t="s">
        <v>10</v>
      </c>
      <c r="L291" s="350">
        <v>111</v>
      </c>
    </row>
    <row r="292" spans="1:13" ht="15" x14ac:dyDescent="0.25">
      <c r="A292">
        <f>COUNTIF($B$1:B292,'TABLA LM'!$D$6)</f>
        <v>5</v>
      </c>
      <c r="B292" s="106">
        <v>143043</v>
      </c>
      <c r="C292" s="106" t="s">
        <v>363</v>
      </c>
      <c r="D292" s="351">
        <v>5000</v>
      </c>
      <c r="E292" s="107"/>
      <c r="F292" s="443">
        <f>VLOOKUP($H292,LISTAS!$C$3:$D$36,2,0)</f>
        <v>1</v>
      </c>
      <c r="G292" s="106">
        <v>130550</v>
      </c>
      <c r="H292" s="106" t="s">
        <v>531</v>
      </c>
      <c r="I292" s="106" t="s">
        <v>154</v>
      </c>
      <c r="J292" s="106">
        <v>20</v>
      </c>
      <c r="K292" s="106" t="s">
        <v>149</v>
      </c>
      <c r="L292" s="351">
        <v>100000</v>
      </c>
    </row>
    <row r="293" spans="1:13" ht="15" x14ac:dyDescent="0.25">
      <c r="A293">
        <f>COUNTIF($B$1:B293,'TABLA LM'!$D$6)</f>
        <v>5</v>
      </c>
      <c r="B293" s="106">
        <v>143043</v>
      </c>
      <c r="C293" s="106" t="s">
        <v>363</v>
      </c>
      <c r="D293" s="351">
        <v>5000</v>
      </c>
      <c r="E293" s="107"/>
      <c r="F293" s="443">
        <f>VLOOKUP($H293,LISTAS!$C$3:$D$36,2,0)</f>
        <v>2</v>
      </c>
      <c r="G293" s="106">
        <v>180503</v>
      </c>
      <c r="H293" s="106" t="s">
        <v>526</v>
      </c>
      <c r="I293" s="106" t="s">
        <v>547</v>
      </c>
      <c r="J293" s="106">
        <v>20</v>
      </c>
      <c r="K293" s="106" t="s">
        <v>8</v>
      </c>
      <c r="L293" s="351">
        <v>100000</v>
      </c>
      <c r="M293" s="2">
        <f>INT(L293*3%)</f>
        <v>3000</v>
      </c>
    </row>
    <row r="294" spans="1:13" ht="15" x14ac:dyDescent="0.25">
      <c r="A294">
        <f>COUNTIF($B$1:B294,'TABLA LM'!$D$6)</f>
        <v>5</v>
      </c>
      <c r="B294" s="106">
        <v>143043</v>
      </c>
      <c r="C294" s="106" t="s">
        <v>363</v>
      </c>
      <c r="D294" s="351">
        <v>5000</v>
      </c>
      <c r="E294" s="107"/>
      <c r="F294" s="443">
        <f>VLOOKUP($H294,LISTAS!$C$3:$D$36,2,0)</f>
        <v>3</v>
      </c>
      <c r="G294" s="106">
        <v>200842</v>
      </c>
      <c r="H294" s="106" t="s">
        <v>518</v>
      </c>
      <c r="I294" s="106" t="s">
        <v>122</v>
      </c>
      <c r="J294" s="106"/>
      <c r="K294" s="106" t="s">
        <v>8</v>
      </c>
      <c r="L294" s="351">
        <v>19</v>
      </c>
    </row>
    <row r="295" spans="1:13" ht="15" x14ac:dyDescent="0.25">
      <c r="A295">
        <f>COUNTIF($B$1:B295,'TABLA LM'!$D$6)</f>
        <v>5</v>
      </c>
      <c r="B295" s="106">
        <v>143043</v>
      </c>
      <c r="C295" s="106" t="s">
        <v>363</v>
      </c>
      <c r="D295" s="351">
        <v>5000</v>
      </c>
      <c r="E295" s="107"/>
      <c r="F295" s="443">
        <f>VLOOKUP($H295,LISTAS!$C$3:$D$36,2,0)</f>
        <v>7</v>
      </c>
      <c r="G295" s="106">
        <v>210859</v>
      </c>
      <c r="H295" s="106" t="s">
        <v>521</v>
      </c>
      <c r="I295" s="106" t="s">
        <v>365</v>
      </c>
      <c r="J295" s="106"/>
      <c r="K295" s="106" t="s">
        <v>8</v>
      </c>
      <c r="L295" s="351">
        <v>5150</v>
      </c>
    </row>
    <row r="296" spans="1:13" ht="15" x14ac:dyDescent="0.25">
      <c r="A296">
        <f>COUNTIF($B$1:B296,'TABLA LM'!$D$6)</f>
        <v>5</v>
      </c>
      <c r="B296" s="106">
        <v>143043</v>
      </c>
      <c r="C296" s="106" t="s">
        <v>363</v>
      </c>
      <c r="D296" s="351">
        <v>5000</v>
      </c>
      <c r="E296" s="107"/>
      <c r="F296" s="443">
        <f>VLOOKUP($H296,LISTAS!$C$3:$D$36,2,0)</f>
        <v>17</v>
      </c>
      <c r="G296" s="106">
        <v>133684</v>
      </c>
      <c r="H296" s="106" t="s">
        <v>570</v>
      </c>
      <c r="I296" s="106" t="s">
        <v>364</v>
      </c>
      <c r="J296" s="106"/>
      <c r="K296" s="106" t="s">
        <v>10</v>
      </c>
      <c r="L296" s="351">
        <v>4.5</v>
      </c>
    </row>
    <row r="297" spans="1:13" ht="15" x14ac:dyDescent="0.25">
      <c r="A297">
        <f>COUNTIF($B$1:B297,'TABLA LM'!$D$6)</f>
        <v>5</v>
      </c>
      <c r="B297" s="106">
        <v>143043</v>
      </c>
      <c r="C297" s="106" t="s">
        <v>363</v>
      </c>
      <c r="D297" s="351">
        <v>5000</v>
      </c>
      <c r="E297" s="107"/>
      <c r="F297" s="443">
        <f>VLOOKUP($H297,LISTAS!$C$3:$D$36,2,0)</f>
        <v>18</v>
      </c>
      <c r="G297" s="106">
        <v>204339</v>
      </c>
      <c r="H297" s="106" t="s">
        <v>523</v>
      </c>
      <c r="I297" s="106" t="s">
        <v>150</v>
      </c>
      <c r="J297" s="106"/>
      <c r="K297" s="106" t="s">
        <v>10</v>
      </c>
      <c r="L297" s="351">
        <v>24.54</v>
      </c>
    </row>
    <row r="298" spans="1:13" ht="15" x14ac:dyDescent="0.25">
      <c r="A298">
        <f>COUNTIF($B$1:B298,'TABLA LM'!$D$6)</f>
        <v>5</v>
      </c>
      <c r="B298" s="108">
        <v>144327</v>
      </c>
      <c r="C298" s="108" t="s">
        <v>285</v>
      </c>
      <c r="D298" s="352">
        <v>5000</v>
      </c>
      <c r="E298" s="109"/>
      <c r="F298" s="443">
        <f>VLOOKUP($H298,LISTAS!$C$3:$D$36,2,0)</f>
        <v>2</v>
      </c>
      <c r="G298" s="108">
        <v>181023</v>
      </c>
      <c r="H298" s="108" t="s">
        <v>578</v>
      </c>
      <c r="I298" s="108" t="s">
        <v>286</v>
      </c>
      <c r="J298" s="108">
        <v>10</v>
      </c>
      <c r="K298" s="108" t="s">
        <v>8</v>
      </c>
      <c r="L298" s="352">
        <v>50000</v>
      </c>
      <c r="M298" s="2">
        <f>INT(L298*3%)</f>
        <v>1500</v>
      </c>
    </row>
    <row r="299" spans="1:13" ht="15" x14ac:dyDescent="0.25">
      <c r="A299">
        <f>COUNTIF($B$1:B299,'TABLA LM'!$D$6)</f>
        <v>5</v>
      </c>
      <c r="B299" s="108">
        <v>144327</v>
      </c>
      <c r="C299" s="108" t="s">
        <v>285</v>
      </c>
      <c r="D299" s="352">
        <v>5000</v>
      </c>
      <c r="E299" s="109"/>
      <c r="F299" s="443">
        <f>VLOOKUP($H299,LISTAS!$C$3:$D$36,2,0)</f>
        <v>2</v>
      </c>
      <c r="G299" s="108">
        <v>181032</v>
      </c>
      <c r="H299" s="108" t="s">
        <v>578</v>
      </c>
      <c r="I299" s="108" t="s">
        <v>288</v>
      </c>
      <c r="J299" s="108">
        <v>10</v>
      </c>
      <c r="K299" s="108" t="s">
        <v>8</v>
      </c>
      <c r="L299" s="352">
        <v>50000</v>
      </c>
      <c r="M299" s="2">
        <f>INT(L299*3%)</f>
        <v>1500</v>
      </c>
    </row>
    <row r="300" spans="1:13" ht="15" x14ac:dyDescent="0.25">
      <c r="A300">
        <f>COUNTIF($B$1:B300,'TABLA LM'!$D$6)</f>
        <v>5</v>
      </c>
      <c r="B300" s="108">
        <v>144367</v>
      </c>
      <c r="C300" s="108" t="s">
        <v>287</v>
      </c>
      <c r="D300" s="352">
        <v>5000</v>
      </c>
      <c r="E300" s="109"/>
      <c r="F300" s="443">
        <f>VLOOKUP($H300,LISTAS!$C$3:$D$36,2,0)</f>
        <v>3</v>
      </c>
      <c r="G300" s="108">
        <v>200841</v>
      </c>
      <c r="H300" s="108" t="s">
        <v>518</v>
      </c>
      <c r="I300" s="108" t="s">
        <v>79</v>
      </c>
      <c r="J300" s="108"/>
      <c r="K300" s="108" t="s">
        <v>8</v>
      </c>
      <c r="L300" s="352">
        <v>18</v>
      </c>
    </row>
    <row r="301" spans="1:13" ht="15" x14ac:dyDescent="0.25">
      <c r="A301">
        <f>COUNTIF($B$1:B301,'TABLA LM'!$D$6)</f>
        <v>5</v>
      </c>
      <c r="B301" s="108">
        <v>144367</v>
      </c>
      <c r="C301" s="108" t="s">
        <v>287</v>
      </c>
      <c r="D301" s="352">
        <v>5000</v>
      </c>
      <c r="E301" s="109"/>
      <c r="F301" s="443">
        <f>VLOOKUP($H301,LISTAS!$C$3:$D$36,2,0)</f>
        <v>3</v>
      </c>
      <c r="G301" s="108">
        <v>200842</v>
      </c>
      <c r="H301" s="108" t="s">
        <v>518</v>
      </c>
      <c r="I301" s="108" t="s">
        <v>122</v>
      </c>
      <c r="J301" s="108"/>
      <c r="K301" s="108" t="s">
        <v>8</v>
      </c>
      <c r="L301" s="352">
        <v>18</v>
      </c>
    </row>
    <row r="302" spans="1:13" ht="15" x14ac:dyDescent="0.25">
      <c r="A302">
        <f>COUNTIF($B$1:B302,'TABLA LM'!$D$6)</f>
        <v>5</v>
      </c>
      <c r="B302" s="110">
        <v>144543</v>
      </c>
      <c r="C302" s="110" t="s">
        <v>289</v>
      </c>
      <c r="D302" s="353">
        <v>5000</v>
      </c>
      <c r="E302" s="111"/>
      <c r="F302" s="443">
        <f>VLOOKUP($H302,LISTAS!$C$3:$D$36,2,0)</f>
        <v>2</v>
      </c>
      <c r="G302" s="110">
        <v>181072</v>
      </c>
      <c r="H302" s="110" t="s">
        <v>578</v>
      </c>
      <c r="I302" s="110" t="s">
        <v>290</v>
      </c>
      <c r="J302" s="110">
        <v>10</v>
      </c>
      <c r="K302" s="110" t="s">
        <v>8</v>
      </c>
      <c r="L302" s="353">
        <v>50000</v>
      </c>
      <c r="M302" s="2">
        <f>INT(L302*3%)</f>
        <v>1500</v>
      </c>
    </row>
    <row r="303" spans="1:13" ht="15" x14ac:dyDescent="0.25">
      <c r="A303">
        <f>COUNTIF($B$1:B303,'TABLA LM'!$D$6)</f>
        <v>5</v>
      </c>
      <c r="B303" s="110">
        <v>144543</v>
      </c>
      <c r="C303" s="110" t="s">
        <v>289</v>
      </c>
      <c r="D303" s="353">
        <v>5000</v>
      </c>
      <c r="E303" s="111"/>
      <c r="F303" s="443">
        <f>VLOOKUP($H303,LISTAS!$C$3:$D$36,2,0)</f>
        <v>3</v>
      </c>
      <c r="G303" s="110">
        <v>200842</v>
      </c>
      <c r="H303" s="110" t="s">
        <v>518</v>
      </c>
      <c r="I303" s="110" t="s">
        <v>122</v>
      </c>
      <c r="J303" s="110"/>
      <c r="K303" s="110" t="s">
        <v>8</v>
      </c>
      <c r="L303" s="353">
        <v>18</v>
      </c>
    </row>
    <row r="304" spans="1:13" ht="15" x14ac:dyDescent="0.25">
      <c r="A304">
        <f>COUNTIF($B$1:B304,'TABLA LM'!$D$6)</f>
        <v>5</v>
      </c>
      <c r="B304" s="112">
        <v>147773</v>
      </c>
      <c r="C304" s="112" t="s">
        <v>455</v>
      </c>
      <c r="D304" s="354">
        <v>10000</v>
      </c>
      <c r="E304" s="113"/>
      <c r="F304" s="443">
        <f>VLOOKUP($H304,LISTAS!$C$3:$D$36,2,0)</f>
        <v>1</v>
      </c>
      <c r="G304" s="112">
        <v>181818</v>
      </c>
      <c r="H304" s="112" t="s">
        <v>571</v>
      </c>
      <c r="I304" s="112" t="s">
        <v>454</v>
      </c>
      <c r="J304" s="112">
        <v>5</v>
      </c>
      <c r="K304" s="112" t="s">
        <v>8</v>
      </c>
      <c r="L304" s="354">
        <v>10000</v>
      </c>
      <c r="M304" s="2">
        <f>INT(L304*3%)</f>
        <v>300</v>
      </c>
    </row>
    <row r="305" spans="1:13" ht="15" x14ac:dyDescent="0.25">
      <c r="A305">
        <f>COUNTIF($B$1:B305,'TABLA LM'!$D$6)</f>
        <v>5</v>
      </c>
      <c r="B305" s="112">
        <v>147773</v>
      </c>
      <c r="C305" s="112" t="s">
        <v>455</v>
      </c>
      <c r="D305" s="354">
        <v>10000</v>
      </c>
      <c r="E305" s="113"/>
      <c r="F305" s="443">
        <f>VLOOKUP($H305,LISTAS!$C$3:$D$36,2,0)</f>
        <v>3</v>
      </c>
      <c r="G305" s="112">
        <v>200833</v>
      </c>
      <c r="H305" s="112" t="s">
        <v>518</v>
      </c>
      <c r="I305" s="112" t="s">
        <v>27</v>
      </c>
      <c r="J305" s="112">
        <v>5</v>
      </c>
      <c r="K305" s="112" t="s">
        <v>8</v>
      </c>
      <c r="L305" s="354">
        <v>28</v>
      </c>
    </row>
    <row r="306" spans="1:13" ht="15" x14ac:dyDescent="0.25">
      <c r="A306">
        <f>COUNTIF($B$1:B306,'TABLA LM'!$D$6)</f>
        <v>5</v>
      </c>
      <c r="B306" s="112">
        <v>147773</v>
      </c>
      <c r="C306" s="112" t="s">
        <v>455</v>
      </c>
      <c r="D306" s="354">
        <v>10000</v>
      </c>
      <c r="E306" s="113"/>
      <c r="F306" s="443">
        <f>VLOOKUP($H306,LISTAS!$C$3:$D$36,2,0)</f>
        <v>4</v>
      </c>
      <c r="G306" s="112">
        <v>215109</v>
      </c>
      <c r="H306" s="112" t="s">
        <v>519</v>
      </c>
      <c r="I306" s="112" t="s">
        <v>380</v>
      </c>
      <c r="J306" s="112"/>
      <c r="K306" s="112" t="s">
        <v>8</v>
      </c>
      <c r="L306" s="354">
        <v>10100</v>
      </c>
    </row>
    <row r="307" spans="1:13" ht="15" x14ac:dyDescent="0.25">
      <c r="A307">
        <f>COUNTIF($B$1:B307,'TABLA LM'!$D$6)</f>
        <v>5</v>
      </c>
      <c r="B307" s="112">
        <v>147773</v>
      </c>
      <c r="C307" s="112" t="s">
        <v>455</v>
      </c>
      <c r="D307" s="354">
        <v>10000</v>
      </c>
      <c r="E307" s="113"/>
      <c r="F307" s="443">
        <f>VLOOKUP($H307,LISTAS!$C$3:$D$36,2,0)</f>
        <v>5</v>
      </c>
      <c r="G307" s="112">
        <v>215101</v>
      </c>
      <c r="H307" s="112" t="s">
        <v>520</v>
      </c>
      <c r="I307" s="112" t="s">
        <v>381</v>
      </c>
      <c r="J307" s="112"/>
      <c r="K307" s="112" t="s">
        <v>8</v>
      </c>
      <c r="L307" s="354">
        <v>10100</v>
      </c>
    </row>
    <row r="308" spans="1:13" ht="15" x14ac:dyDescent="0.25">
      <c r="A308">
        <f>COUNTIF($B$1:B308,'TABLA LM'!$D$6)</f>
        <v>5</v>
      </c>
      <c r="B308" s="112">
        <v>147773</v>
      </c>
      <c r="C308" s="112" t="s">
        <v>455</v>
      </c>
      <c r="D308" s="354">
        <v>10000</v>
      </c>
      <c r="E308" s="113"/>
      <c r="F308" s="443">
        <f>VLOOKUP($H308,LISTAS!$C$3:$D$36,2,0)</f>
        <v>6</v>
      </c>
      <c r="G308" s="112">
        <v>215102</v>
      </c>
      <c r="H308" s="112" t="s">
        <v>525</v>
      </c>
      <c r="I308" s="112" t="s">
        <v>382</v>
      </c>
      <c r="J308" s="112"/>
      <c r="K308" s="112" t="s">
        <v>8</v>
      </c>
      <c r="L308" s="354">
        <v>10100</v>
      </c>
    </row>
    <row r="309" spans="1:13" ht="15" x14ac:dyDescent="0.25">
      <c r="A309">
        <f>COUNTIF($B$1:B309,'TABLA LM'!$D$6)</f>
        <v>5</v>
      </c>
      <c r="B309" s="112">
        <v>147773</v>
      </c>
      <c r="C309" s="112" t="s">
        <v>455</v>
      </c>
      <c r="D309" s="354">
        <v>10000</v>
      </c>
      <c r="E309" s="113"/>
      <c r="F309" s="443">
        <f>VLOOKUP($H309,LISTAS!$C$3:$D$36,2,0)</f>
        <v>7</v>
      </c>
      <c r="G309" s="112">
        <v>215149</v>
      </c>
      <c r="H309" s="112" t="s">
        <v>521</v>
      </c>
      <c r="I309" s="112" t="s">
        <v>456</v>
      </c>
      <c r="J309" s="112"/>
      <c r="K309" s="112" t="s">
        <v>8</v>
      </c>
      <c r="L309" s="354">
        <v>10200</v>
      </c>
    </row>
    <row r="310" spans="1:13" ht="15" x14ac:dyDescent="0.25">
      <c r="A310">
        <f>COUNTIF($B$1:B310,'TABLA LM'!$D$6)</f>
        <v>5</v>
      </c>
      <c r="B310" s="112">
        <v>147773</v>
      </c>
      <c r="C310" s="112" t="s">
        <v>455</v>
      </c>
      <c r="D310" s="354">
        <v>10000</v>
      </c>
      <c r="E310" s="113"/>
      <c r="F310" s="443">
        <f>VLOOKUP($H310,LISTAS!$C$3:$D$36,2,0)</f>
        <v>8</v>
      </c>
      <c r="G310" s="112">
        <v>215150</v>
      </c>
      <c r="H310" s="112" t="s">
        <v>522</v>
      </c>
      <c r="I310" s="112" t="s">
        <v>457</v>
      </c>
      <c r="J310" s="112"/>
      <c r="K310" s="112" t="s">
        <v>8</v>
      </c>
      <c r="L310" s="354">
        <v>10200</v>
      </c>
    </row>
    <row r="311" spans="1:13" ht="15" x14ac:dyDescent="0.25">
      <c r="A311">
        <f>COUNTIF($B$1:B311,'TABLA LM'!$D$6)</f>
        <v>5</v>
      </c>
      <c r="B311" s="112">
        <v>147773</v>
      </c>
      <c r="C311" s="112" t="s">
        <v>455</v>
      </c>
      <c r="D311" s="354">
        <v>10000</v>
      </c>
      <c r="E311" s="113"/>
      <c r="F311" s="443">
        <f>VLOOKUP($H311,LISTAS!$C$3:$D$36,2,0)</f>
        <v>9</v>
      </c>
      <c r="G311" s="112">
        <v>215147</v>
      </c>
      <c r="H311" s="112" t="s">
        <v>528</v>
      </c>
      <c r="I311" s="112" t="s">
        <v>453</v>
      </c>
      <c r="J311" s="112"/>
      <c r="K311" s="112" t="s">
        <v>8</v>
      </c>
      <c r="L311" s="354">
        <v>10200</v>
      </c>
    </row>
    <row r="312" spans="1:13" ht="15" x14ac:dyDescent="0.25">
      <c r="A312">
        <f>COUNTIF($B$1:B312,'TABLA LM'!$D$6)</f>
        <v>5</v>
      </c>
      <c r="B312" s="82">
        <v>147772</v>
      </c>
      <c r="C312" s="82" t="s">
        <v>450</v>
      </c>
      <c r="D312" s="355">
        <v>10000</v>
      </c>
      <c r="E312" s="83"/>
      <c r="F312" s="443">
        <f>VLOOKUP($H312,LISTAS!$C$3:$D$36,2,0)</f>
        <v>1</v>
      </c>
      <c r="G312" s="82">
        <v>181818</v>
      </c>
      <c r="H312" s="82" t="s">
        <v>571</v>
      </c>
      <c r="I312" s="82" t="s">
        <v>454</v>
      </c>
      <c r="J312" s="82">
        <v>5</v>
      </c>
      <c r="K312" s="82" t="s">
        <v>8</v>
      </c>
      <c r="L312" s="355">
        <v>10000</v>
      </c>
      <c r="M312" s="2">
        <f>INT(L312*3%)</f>
        <v>300</v>
      </c>
    </row>
    <row r="313" spans="1:13" ht="15" x14ac:dyDescent="0.25">
      <c r="A313">
        <f>COUNTIF($B$1:B313,'TABLA LM'!$D$6)</f>
        <v>5</v>
      </c>
      <c r="B313" s="82">
        <v>147772</v>
      </c>
      <c r="C313" s="82" t="s">
        <v>450</v>
      </c>
      <c r="D313" s="355">
        <v>10000</v>
      </c>
      <c r="E313" s="83"/>
      <c r="F313" s="443">
        <f>VLOOKUP($H313,LISTAS!$C$3:$D$36,2,0)</f>
        <v>3</v>
      </c>
      <c r="G313" s="82">
        <v>200833</v>
      </c>
      <c r="H313" s="82" t="s">
        <v>518</v>
      </c>
      <c r="I313" s="82" t="s">
        <v>27</v>
      </c>
      <c r="J313" s="82">
        <v>5</v>
      </c>
      <c r="K313" s="82" t="s">
        <v>8</v>
      </c>
      <c r="L313" s="355">
        <v>28</v>
      </c>
    </row>
    <row r="314" spans="1:13" ht="15" x14ac:dyDescent="0.25">
      <c r="A314">
        <f>COUNTIF($B$1:B314,'TABLA LM'!$D$6)</f>
        <v>5</v>
      </c>
      <c r="B314" s="82">
        <v>147772</v>
      </c>
      <c r="C314" s="82" t="s">
        <v>450</v>
      </c>
      <c r="D314" s="355">
        <v>10000</v>
      </c>
      <c r="E314" s="83"/>
      <c r="F314" s="443">
        <f>VLOOKUP($H314,LISTAS!$C$3:$D$36,2,0)</f>
        <v>4</v>
      </c>
      <c r="G314" s="82">
        <v>215109</v>
      </c>
      <c r="H314" s="82" t="s">
        <v>519</v>
      </c>
      <c r="I314" s="82" t="s">
        <v>380</v>
      </c>
      <c r="J314" s="82"/>
      <c r="K314" s="82" t="s">
        <v>8</v>
      </c>
      <c r="L314" s="355">
        <v>10100</v>
      </c>
    </row>
    <row r="315" spans="1:13" ht="15" x14ac:dyDescent="0.25">
      <c r="A315">
        <f>COUNTIF($B$1:B315,'TABLA LM'!$D$6)</f>
        <v>5</v>
      </c>
      <c r="B315" s="82">
        <v>147772</v>
      </c>
      <c r="C315" s="82" t="s">
        <v>450</v>
      </c>
      <c r="D315" s="355">
        <v>10000</v>
      </c>
      <c r="E315" s="83"/>
      <c r="F315" s="443">
        <f>VLOOKUP($H315,LISTAS!$C$3:$D$36,2,0)</f>
        <v>5</v>
      </c>
      <c r="G315" s="82">
        <v>215101</v>
      </c>
      <c r="H315" s="82" t="s">
        <v>520</v>
      </c>
      <c r="I315" s="82" t="s">
        <v>381</v>
      </c>
      <c r="J315" s="82"/>
      <c r="K315" s="82" t="s">
        <v>8</v>
      </c>
      <c r="L315" s="355">
        <v>10100</v>
      </c>
    </row>
    <row r="316" spans="1:13" ht="15" x14ac:dyDescent="0.25">
      <c r="A316">
        <f>COUNTIF($B$1:B316,'TABLA LM'!$D$6)</f>
        <v>5</v>
      </c>
      <c r="B316" s="82">
        <v>147772</v>
      </c>
      <c r="C316" s="82" t="s">
        <v>450</v>
      </c>
      <c r="D316" s="355">
        <v>10000</v>
      </c>
      <c r="E316" s="83"/>
      <c r="F316" s="443">
        <f>VLOOKUP($H316,LISTAS!$C$3:$D$36,2,0)</f>
        <v>6</v>
      </c>
      <c r="G316" s="82">
        <v>215102</v>
      </c>
      <c r="H316" s="82" t="s">
        <v>525</v>
      </c>
      <c r="I316" s="82" t="s">
        <v>382</v>
      </c>
      <c r="J316" s="82"/>
      <c r="K316" s="82" t="s">
        <v>8</v>
      </c>
      <c r="L316" s="355">
        <v>10100</v>
      </c>
    </row>
    <row r="317" spans="1:13" ht="15" x14ac:dyDescent="0.25">
      <c r="A317">
        <f>COUNTIF($B$1:B317,'TABLA LM'!$D$6)</f>
        <v>5</v>
      </c>
      <c r="B317" s="82">
        <v>147772</v>
      </c>
      <c r="C317" s="82" t="s">
        <v>450</v>
      </c>
      <c r="D317" s="355">
        <v>10000</v>
      </c>
      <c r="E317" s="83"/>
      <c r="F317" s="443">
        <f>VLOOKUP($H317,LISTAS!$C$3:$D$36,2,0)</f>
        <v>7</v>
      </c>
      <c r="G317" s="82">
        <v>215146</v>
      </c>
      <c r="H317" s="82" t="s">
        <v>521</v>
      </c>
      <c r="I317" s="82" t="s">
        <v>451</v>
      </c>
      <c r="J317" s="82"/>
      <c r="K317" s="82" t="s">
        <v>8</v>
      </c>
      <c r="L317" s="355">
        <v>10200</v>
      </c>
    </row>
    <row r="318" spans="1:13" ht="15" x14ac:dyDescent="0.25">
      <c r="A318">
        <f>COUNTIF($B$1:B318,'TABLA LM'!$D$6)</f>
        <v>5</v>
      </c>
      <c r="B318" s="82">
        <v>147772</v>
      </c>
      <c r="C318" s="82" t="s">
        <v>450</v>
      </c>
      <c r="D318" s="355">
        <v>10000</v>
      </c>
      <c r="E318" s="83"/>
      <c r="F318" s="443">
        <f>VLOOKUP($H318,LISTAS!$C$3:$D$36,2,0)</f>
        <v>8</v>
      </c>
      <c r="G318" s="82">
        <v>215148</v>
      </c>
      <c r="H318" s="82" t="s">
        <v>522</v>
      </c>
      <c r="I318" s="82" t="s">
        <v>452</v>
      </c>
      <c r="J318" s="82"/>
      <c r="K318" s="82" t="s">
        <v>8</v>
      </c>
      <c r="L318" s="355">
        <v>10200</v>
      </c>
    </row>
    <row r="319" spans="1:13" ht="15" x14ac:dyDescent="0.25">
      <c r="A319">
        <f>COUNTIF($B$1:B319,'TABLA LM'!$D$6)</f>
        <v>5</v>
      </c>
      <c r="B319" s="82">
        <v>147772</v>
      </c>
      <c r="C319" s="82" t="s">
        <v>450</v>
      </c>
      <c r="D319" s="355">
        <v>10000</v>
      </c>
      <c r="E319" s="83"/>
      <c r="F319" s="443">
        <f>VLOOKUP($H319,LISTAS!$C$3:$D$36,2,0)</f>
        <v>9</v>
      </c>
      <c r="G319" s="82">
        <v>215147</v>
      </c>
      <c r="H319" s="82" t="s">
        <v>528</v>
      </c>
      <c r="I319" s="82" t="s">
        <v>453</v>
      </c>
      <c r="J319" s="82"/>
      <c r="K319" s="82" t="s">
        <v>8</v>
      </c>
      <c r="L319" s="355">
        <v>10200</v>
      </c>
    </row>
    <row r="320" spans="1:13" ht="15" x14ac:dyDescent="0.25">
      <c r="A320">
        <f>COUNTIF($B$1:B320,'TABLA LM'!$D$6)</f>
        <v>5</v>
      </c>
      <c r="B320" s="114">
        <v>145682</v>
      </c>
      <c r="C320" s="114" t="s">
        <v>391</v>
      </c>
      <c r="D320" s="356">
        <v>19417</v>
      </c>
      <c r="E320" s="115"/>
      <c r="F320" s="443">
        <f>VLOOKUP($H320,LISTAS!$C$3:$D$36,2,0)</f>
        <v>1</v>
      </c>
      <c r="G320" s="114">
        <v>130349</v>
      </c>
      <c r="H320" s="114" t="s">
        <v>531</v>
      </c>
      <c r="I320" s="114" t="s">
        <v>31</v>
      </c>
      <c r="J320" s="114">
        <v>5.149</v>
      </c>
      <c r="K320" s="114" t="s">
        <v>21</v>
      </c>
      <c r="L320" s="356">
        <v>100</v>
      </c>
      <c r="M320" s="481">
        <f>(J320*L321)/1000</f>
        <v>99.978133</v>
      </c>
    </row>
    <row r="321" spans="1:13" ht="15" x14ac:dyDescent="0.25">
      <c r="A321">
        <f>COUNTIF($B$1:B321,'TABLA LM'!$D$6)</f>
        <v>5</v>
      </c>
      <c r="B321" s="114">
        <v>145682</v>
      </c>
      <c r="C321" s="114" t="s">
        <v>391</v>
      </c>
      <c r="D321" s="356">
        <v>19417</v>
      </c>
      <c r="E321" s="115"/>
      <c r="F321" s="443">
        <f>VLOOKUP($H321,LISTAS!$C$3:$D$36,2,0)</f>
        <v>2</v>
      </c>
      <c r="G321" s="114">
        <v>180216</v>
      </c>
      <c r="H321" s="114" t="s">
        <v>526</v>
      </c>
      <c r="I321" s="114" t="s">
        <v>548</v>
      </c>
      <c r="J321" s="114">
        <v>5.149</v>
      </c>
      <c r="K321" s="114" t="s">
        <v>8</v>
      </c>
      <c r="L321" s="356">
        <v>19417</v>
      </c>
      <c r="M321" s="2">
        <f>INT(L321*3%)</f>
        <v>582</v>
      </c>
    </row>
    <row r="322" spans="1:13" ht="15" x14ac:dyDescent="0.25">
      <c r="A322">
        <f>COUNTIF($B$1:B322,'TABLA LM'!$D$6)</f>
        <v>5</v>
      </c>
      <c r="B322" s="114">
        <v>145682</v>
      </c>
      <c r="C322" s="114" t="s">
        <v>391</v>
      </c>
      <c r="D322" s="356">
        <v>19417</v>
      </c>
      <c r="E322" s="115"/>
      <c r="F322" s="443">
        <f>VLOOKUP($H322,LISTAS!$C$3:$D$36,2,0)</f>
        <v>3</v>
      </c>
      <c r="G322" s="114">
        <v>200833</v>
      </c>
      <c r="H322" s="114" t="s">
        <v>518</v>
      </c>
      <c r="I322" s="114" t="s">
        <v>27</v>
      </c>
      <c r="J322" s="114"/>
      <c r="K322" s="114" t="s">
        <v>8</v>
      </c>
      <c r="L322" s="356">
        <v>44</v>
      </c>
    </row>
    <row r="323" spans="1:13" ht="15" x14ac:dyDescent="0.25">
      <c r="A323">
        <f>COUNTIF($B$1:B323,'TABLA LM'!$D$6)</f>
        <v>5</v>
      </c>
      <c r="B323" s="114">
        <v>145682</v>
      </c>
      <c r="C323" s="114" t="s">
        <v>391</v>
      </c>
      <c r="D323" s="356">
        <v>19417</v>
      </c>
      <c r="E323" s="115"/>
      <c r="F323" s="443">
        <f>VLOOKUP($H323,LISTAS!$C$3:$D$36,2,0)</f>
        <v>4</v>
      </c>
      <c r="G323" s="114">
        <v>201452</v>
      </c>
      <c r="H323" s="114" t="s">
        <v>519</v>
      </c>
      <c r="I323" s="114" t="s">
        <v>32</v>
      </c>
      <c r="J323" s="114"/>
      <c r="K323" s="114" t="s">
        <v>8</v>
      </c>
      <c r="L323" s="356">
        <f>$L$321+$M$321</f>
        <v>19999</v>
      </c>
    </row>
    <row r="324" spans="1:13" ht="15" x14ac:dyDescent="0.25">
      <c r="A324">
        <f>COUNTIF($B$1:B324,'TABLA LM'!$D$6)</f>
        <v>5</v>
      </c>
      <c r="B324" s="114">
        <v>145682</v>
      </c>
      <c r="C324" s="114" t="s">
        <v>391</v>
      </c>
      <c r="D324" s="356">
        <v>19417</v>
      </c>
      <c r="E324" s="115"/>
      <c r="F324" s="443">
        <f>VLOOKUP($H324,LISTAS!$C$3:$D$36,2,0)</f>
        <v>5</v>
      </c>
      <c r="G324" s="114">
        <v>203264</v>
      </c>
      <c r="H324" s="114" t="s">
        <v>520</v>
      </c>
      <c r="I324" s="114" t="s">
        <v>24</v>
      </c>
      <c r="J324" s="114"/>
      <c r="K324" s="114" t="s">
        <v>8</v>
      </c>
      <c r="L324" s="356">
        <f t="shared" ref="L324:L327" si="6">$L$321+$M$321</f>
        <v>19999</v>
      </c>
    </row>
    <row r="325" spans="1:13" ht="15" x14ac:dyDescent="0.25">
      <c r="A325">
        <f>COUNTIF($B$1:B325,'TABLA LM'!$D$6)</f>
        <v>5</v>
      </c>
      <c r="B325" s="114">
        <v>145682</v>
      </c>
      <c r="C325" s="114" t="s">
        <v>391</v>
      </c>
      <c r="D325" s="356">
        <v>19417</v>
      </c>
      <c r="E325" s="115"/>
      <c r="F325" s="443">
        <f>VLOOKUP($H325,LISTAS!$C$3:$D$36,2,0)</f>
        <v>6</v>
      </c>
      <c r="G325" s="114">
        <v>203265</v>
      </c>
      <c r="H325" s="114" t="s">
        <v>525</v>
      </c>
      <c r="I325" s="114" t="s">
        <v>23</v>
      </c>
      <c r="J325" s="114"/>
      <c r="K325" s="114" t="s">
        <v>8</v>
      </c>
      <c r="L325" s="356">
        <f t="shared" si="6"/>
        <v>19999</v>
      </c>
    </row>
    <row r="326" spans="1:13" ht="15" x14ac:dyDescent="0.25">
      <c r="A326">
        <f>COUNTIF($B$1:B326,'TABLA LM'!$D$6)</f>
        <v>5</v>
      </c>
      <c r="B326" s="114">
        <v>145682</v>
      </c>
      <c r="C326" s="114" t="s">
        <v>391</v>
      </c>
      <c r="D326" s="356">
        <v>19417</v>
      </c>
      <c r="E326" s="115"/>
      <c r="F326" s="443">
        <f>VLOOKUP($H326,LISTAS!$C$3:$D$36,2,0)</f>
        <v>7</v>
      </c>
      <c r="G326" s="114">
        <v>214915</v>
      </c>
      <c r="H326" s="114" t="s">
        <v>521</v>
      </c>
      <c r="I326" s="114" t="s">
        <v>409</v>
      </c>
      <c r="J326" s="114"/>
      <c r="K326" s="114" t="s">
        <v>8</v>
      </c>
      <c r="L326" s="356">
        <f t="shared" si="6"/>
        <v>19999</v>
      </c>
    </row>
    <row r="327" spans="1:13" ht="15" x14ac:dyDescent="0.25">
      <c r="A327">
        <f>COUNTIF($B$1:B327,'TABLA LM'!$D$6)</f>
        <v>5</v>
      </c>
      <c r="B327" s="114">
        <v>145682</v>
      </c>
      <c r="C327" s="114" t="s">
        <v>391</v>
      </c>
      <c r="D327" s="356">
        <v>19417</v>
      </c>
      <c r="E327" s="115"/>
      <c r="F327" s="443">
        <f>VLOOKUP($H327,LISTAS!$C$3:$D$36,2,0)</f>
        <v>8</v>
      </c>
      <c r="G327" s="114">
        <v>214914</v>
      </c>
      <c r="H327" s="114" t="s">
        <v>522</v>
      </c>
      <c r="I327" s="114" t="s">
        <v>408</v>
      </c>
      <c r="J327" s="114"/>
      <c r="K327" s="114" t="s">
        <v>8</v>
      </c>
      <c r="L327" s="356">
        <f t="shared" si="6"/>
        <v>19999</v>
      </c>
    </row>
    <row r="328" spans="1:13" ht="15" x14ac:dyDescent="0.25">
      <c r="A328">
        <f>COUNTIF($B$1:B328,'TABLA LM'!$D$6)</f>
        <v>5</v>
      </c>
      <c r="B328" s="116">
        <v>145683</v>
      </c>
      <c r="C328" s="116" t="s">
        <v>391</v>
      </c>
      <c r="D328" s="476">
        <v>18461</v>
      </c>
      <c r="E328" s="117"/>
      <c r="F328" s="443">
        <f>VLOOKUP($H328,LISTAS!$C$3:$D$36,2,0)</f>
        <v>1</v>
      </c>
      <c r="G328" s="116">
        <v>130349</v>
      </c>
      <c r="H328" s="116" t="s">
        <v>531</v>
      </c>
      <c r="I328" s="116" t="s">
        <v>31</v>
      </c>
      <c r="J328" s="116">
        <v>5.149</v>
      </c>
      <c r="K328" s="116" t="s">
        <v>21</v>
      </c>
      <c r="L328" s="357">
        <v>100</v>
      </c>
      <c r="M328" s="477">
        <f>(J328*L329)/1000</f>
        <v>95.055689000000001</v>
      </c>
    </row>
    <row r="329" spans="1:13" ht="15" x14ac:dyDescent="0.25">
      <c r="A329">
        <f>COUNTIF($B$1:B329,'TABLA LM'!$D$6)</f>
        <v>5</v>
      </c>
      <c r="B329" s="116">
        <v>145683</v>
      </c>
      <c r="C329" s="116" t="s">
        <v>391</v>
      </c>
      <c r="D329" s="476">
        <v>18461</v>
      </c>
      <c r="E329" s="117"/>
      <c r="F329" s="443">
        <f>VLOOKUP($H329,LISTAS!$C$3:$D$36,2,0)</f>
        <v>2</v>
      </c>
      <c r="G329" s="116">
        <v>180216</v>
      </c>
      <c r="H329" s="116" t="s">
        <v>526</v>
      </c>
      <c r="I329" s="116" t="s">
        <v>548</v>
      </c>
      <c r="J329" s="116">
        <v>5.149</v>
      </c>
      <c r="K329" s="116" t="s">
        <v>8</v>
      </c>
      <c r="L329" s="357">
        <v>18461</v>
      </c>
      <c r="M329" s="2">
        <f>INT(L329*0.03)</f>
        <v>553</v>
      </c>
    </row>
    <row r="330" spans="1:13" ht="15" x14ac:dyDescent="0.25">
      <c r="A330">
        <f>COUNTIF($B$1:B330,'TABLA LM'!$D$6)</f>
        <v>5</v>
      </c>
      <c r="B330" s="116">
        <v>145683</v>
      </c>
      <c r="C330" s="116" t="s">
        <v>391</v>
      </c>
      <c r="D330" s="476">
        <v>18461</v>
      </c>
      <c r="E330" s="117"/>
      <c r="F330" s="443">
        <f>VLOOKUP($H330,LISTAS!$C$3:$D$36,2,0)</f>
        <v>3</v>
      </c>
      <c r="G330" s="116">
        <v>200833</v>
      </c>
      <c r="H330" s="116" t="s">
        <v>518</v>
      </c>
      <c r="I330" s="116" t="s">
        <v>27</v>
      </c>
      <c r="J330" s="116"/>
      <c r="K330" s="116" t="s">
        <v>8</v>
      </c>
      <c r="L330" s="357">
        <v>41</v>
      </c>
    </row>
    <row r="331" spans="1:13" ht="15" x14ac:dyDescent="0.25">
      <c r="A331">
        <f>COUNTIF($B$1:B331,'TABLA LM'!$D$6)</f>
        <v>5</v>
      </c>
      <c r="B331" s="116">
        <v>145683</v>
      </c>
      <c r="C331" s="116" t="s">
        <v>391</v>
      </c>
      <c r="D331" s="476">
        <v>18461</v>
      </c>
      <c r="E331" s="117"/>
      <c r="F331" s="443">
        <f>VLOOKUP($H331,LISTAS!$C$3:$D$36,2,0)</f>
        <v>4</v>
      </c>
      <c r="G331" s="116">
        <v>201452</v>
      </c>
      <c r="H331" s="116" t="s">
        <v>519</v>
      </c>
      <c r="I331" s="116" t="s">
        <v>32</v>
      </c>
      <c r="J331" s="116"/>
      <c r="K331" s="116" t="s">
        <v>8</v>
      </c>
      <c r="L331" s="357">
        <f>$L$329+$M$329</f>
        <v>19014</v>
      </c>
    </row>
    <row r="332" spans="1:13" ht="15" x14ac:dyDescent="0.25">
      <c r="A332">
        <f>COUNTIF($B$1:B332,'TABLA LM'!$D$6)</f>
        <v>5</v>
      </c>
      <c r="B332" s="116">
        <v>145683</v>
      </c>
      <c r="C332" s="116" t="s">
        <v>391</v>
      </c>
      <c r="D332" s="476">
        <v>18461</v>
      </c>
      <c r="E332" s="117"/>
      <c r="F332" s="443">
        <f>VLOOKUP($H332,LISTAS!$C$3:$D$36,2,0)</f>
        <v>5</v>
      </c>
      <c r="G332" s="116">
        <v>203264</v>
      </c>
      <c r="H332" s="116" t="s">
        <v>520</v>
      </c>
      <c r="I332" s="116" t="s">
        <v>24</v>
      </c>
      <c r="J332" s="116"/>
      <c r="K332" s="116" t="s">
        <v>8</v>
      </c>
      <c r="L332" s="357">
        <f t="shared" ref="L332:L335" si="7">$L$329+$M$329</f>
        <v>19014</v>
      </c>
    </row>
    <row r="333" spans="1:13" ht="15" x14ac:dyDescent="0.25">
      <c r="A333">
        <f>COUNTIF($B$1:B333,'TABLA LM'!$D$6)</f>
        <v>5</v>
      </c>
      <c r="B333" s="116">
        <v>145683</v>
      </c>
      <c r="C333" s="116" t="s">
        <v>391</v>
      </c>
      <c r="D333" s="476">
        <v>18461</v>
      </c>
      <c r="E333" s="117"/>
      <c r="F333" s="443">
        <f>VLOOKUP($H333,LISTAS!$C$3:$D$36,2,0)</f>
        <v>6</v>
      </c>
      <c r="G333" s="116">
        <v>203265</v>
      </c>
      <c r="H333" s="116" t="s">
        <v>525</v>
      </c>
      <c r="I333" s="116" t="s">
        <v>23</v>
      </c>
      <c r="J333" s="116"/>
      <c r="K333" s="116" t="s">
        <v>8</v>
      </c>
      <c r="L333" s="357">
        <f t="shared" si="7"/>
        <v>19014</v>
      </c>
    </row>
    <row r="334" spans="1:13" ht="15" x14ac:dyDescent="0.25">
      <c r="A334">
        <f>COUNTIF($B$1:B334,'TABLA LM'!$D$6)</f>
        <v>5</v>
      </c>
      <c r="B334" s="116">
        <v>145683</v>
      </c>
      <c r="C334" s="116" t="s">
        <v>391</v>
      </c>
      <c r="D334" s="476">
        <v>18461</v>
      </c>
      <c r="E334" s="117"/>
      <c r="F334" s="443">
        <f>VLOOKUP($H334,LISTAS!$C$3:$D$36,2,0)</f>
        <v>8</v>
      </c>
      <c r="G334" s="116">
        <v>214916</v>
      </c>
      <c r="H334" s="116" t="s">
        <v>522</v>
      </c>
      <c r="I334" s="116" t="s">
        <v>392</v>
      </c>
      <c r="J334" s="116"/>
      <c r="K334" s="116" t="s">
        <v>8</v>
      </c>
      <c r="L334" s="357">
        <f t="shared" si="7"/>
        <v>19014</v>
      </c>
    </row>
    <row r="335" spans="1:13" ht="15" x14ac:dyDescent="0.25">
      <c r="A335">
        <f>COUNTIF($B$1:B335,'TABLA LM'!$D$6)</f>
        <v>5</v>
      </c>
      <c r="B335" s="116">
        <v>145683</v>
      </c>
      <c r="C335" s="116" t="s">
        <v>391</v>
      </c>
      <c r="D335" s="476">
        <v>18461</v>
      </c>
      <c r="E335" s="117"/>
      <c r="F335" s="443">
        <f>VLOOKUP($H335,LISTAS!$C$3:$D$36,2,0)</f>
        <v>7</v>
      </c>
      <c r="G335" s="116">
        <v>214917</v>
      </c>
      <c r="H335" s="116" t="s">
        <v>521</v>
      </c>
      <c r="I335" s="116" t="s">
        <v>393</v>
      </c>
      <c r="J335" s="116"/>
      <c r="K335" s="116" t="s">
        <v>8</v>
      </c>
      <c r="L335" s="357">
        <f t="shared" si="7"/>
        <v>19014</v>
      </c>
    </row>
    <row r="336" spans="1:13" ht="15" x14ac:dyDescent="0.25">
      <c r="A336">
        <f>COUNTIF($B$1:B336,'TABLA LM'!$D$6)</f>
        <v>5</v>
      </c>
      <c r="B336" s="482" t="s">
        <v>504</v>
      </c>
      <c r="C336" s="119" t="s">
        <v>30</v>
      </c>
      <c r="D336" s="358">
        <v>19417</v>
      </c>
      <c r="E336" s="120"/>
      <c r="F336" s="443">
        <f>VLOOKUP($H336,LISTAS!$C$3:$D$36,2,0)</f>
        <v>1</v>
      </c>
      <c r="G336" s="119">
        <v>130349</v>
      </c>
      <c r="H336" s="119" t="s">
        <v>531</v>
      </c>
      <c r="I336" s="119" t="s">
        <v>31</v>
      </c>
      <c r="J336" s="119">
        <v>5.149</v>
      </c>
      <c r="K336" s="119" t="s">
        <v>21</v>
      </c>
      <c r="L336" s="358">
        <v>100</v>
      </c>
      <c r="M336" s="477">
        <f>(J336*L337)/1000</f>
        <v>99.978133</v>
      </c>
    </row>
    <row r="337" spans="1:13" ht="15" x14ac:dyDescent="0.25">
      <c r="A337">
        <f>COUNTIF($B$1:B337,'TABLA LM'!$D$6)</f>
        <v>5</v>
      </c>
      <c r="B337" s="482" t="s">
        <v>504</v>
      </c>
      <c r="C337" s="119" t="s">
        <v>30</v>
      </c>
      <c r="D337" s="358">
        <v>19417</v>
      </c>
      <c r="E337" s="120"/>
      <c r="F337" s="443">
        <f>VLOOKUP($H337,LISTAS!$C$3:$D$36,2,0)</f>
        <v>2</v>
      </c>
      <c r="G337" s="119">
        <v>180216</v>
      </c>
      <c r="H337" s="119" t="s">
        <v>526</v>
      </c>
      <c r="I337" s="119" t="s">
        <v>548</v>
      </c>
      <c r="J337" s="119">
        <v>5.149</v>
      </c>
      <c r="K337" s="119" t="s">
        <v>8</v>
      </c>
      <c r="L337" s="358">
        <v>19417</v>
      </c>
      <c r="M337" s="2">
        <f>INT(L337*3%)</f>
        <v>582</v>
      </c>
    </row>
    <row r="338" spans="1:13" ht="15" x14ac:dyDescent="0.25">
      <c r="A338">
        <f>COUNTIF($B$1:B338,'TABLA LM'!$D$6)</f>
        <v>5</v>
      </c>
      <c r="B338" s="482" t="s">
        <v>504</v>
      </c>
      <c r="C338" s="119" t="s">
        <v>30</v>
      </c>
      <c r="D338" s="358">
        <v>19417</v>
      </c>
      <c r="E338" s="120"/>
      <c r="F338" s="443">
        <f>VLOOKUP($H338,LISTAS!$C$3:$D$36,2,0)</f>
        <v>3</v>
      </c>
      <c r="G338" s="119">
        <v>200833</v>
      </c>
      <c r="H338" s="119" t="s">
        <v>518</v>
      </c>
      <c r="I338" s="119" t="s">
        <v>27</v>
      </c>
      <c r="J338" s="119"/>
      <c r="K338" s="119" t="s">
        <v>8</v>
      </c>
      <c r="L338" s="358">
        <v>44</v>
      </c>
    </row>
    <row r="339" spans="1:13" ht="15" x14ac:dyDescent="0.25">
      <c r="A339">
        <f>COUNTIF($B$1:B339,'TABLA LM'!$D$6)</f>
        <v>5</v>
      </c>
      <c r="B339" s="482" t="s">
        <v>504</v>
      </c>
      <c r="C339" s="119" t="s">
        <v>30</v>
      </c>
      <c r="D339" s="358">
        <v>19417</v>
      </c>
      <c r="E339" s="120"/>
      <c r="F339" s="443">
        <f>VLOOKUP($H339,LISTAS!$C$3:$D$36,2,0)</f>
        <v>4</v>
      </c>
      <c r="G339" s="119">
        <v>201452</v>
      </c>
      <c r="H339" s="119" t="s">
        <v>519</v>
      </c>
      <c r="I339" s="119" t="s">
        <v>32</v>
      </c>
      <c r="J339" s="119"/>
      <c r="K339" s="119" t="s">
        <v>8</v>
      </c>
      <c r="L339" s="358">
        <f>$L$337+$M$337</f>
        <v>19999</v>
      </c>
    </row>
    <row r="340" spans="1:13" ht="15" x14ac:dyDescent="0.25">
      <c r="A340">
        <f>COUNTIF($B$1:B340,'TABLA LM'!$D$6)</f>
        <v>5</v>
      </c>
      <c r="B340" s="482" t="s">
        <v>504</v>
      </c>
      <c r="C340" s="119" t="s">
        <v>30</v>
      </c>
      <c r="D340" s="358">
        <v>19417</v>
      </c>
      <c r="E340" s="120"/>
      <c r="F340" s="443">
        <f>VLOOKUP($H340,LISTAS!$C$3:$D$36,2,0)</f>
        <v>5</v>
      </c>
      <c r="G340" s="119">
        <v>203264</v>
      </c>
      <c r="H340" s="119" t="s">
        <v>520</v>
      </c>
      <c r="I340" s="119" t="s">
        <v>24</v>
      </c>
      <c r="J340" s="119"/>
      <c r="K340" s="119" t="s">
        <v>8</v>
      </c>
      <c r="L340" s="358">
        <f t="shared" ref="L340:L343" si="8">$L$337+$M$337</f>
        <v>19999</v>
      </c>
    </row>
    <row r="341" spans="1:13" ht="15" x14ac:dyDescent="0.25">
      <c r="A341">
        <f>COUNTIF($B$1:B341,'TABLA LM'!$D$6)</f>
        <v>5</v>
      </c>
      <c r="B341" s="482" t="s">
        <v>504</v>
      </c>
      <c r="C341" s="119" t="s">
        <v>30</v>
      </c>
      <c r="D341" s="358">
        <v>19417</v>
      </c>
      <c r="E341" s="120"/>
      <c r="F341" s="443">
        <f>VLOOKUP($H341,LISTAS!$C$3:$D$36,2,0)</f>
        <v>6</v>
      </c>
      <c r="G341" s="119">
        <v>203265</v>
      </c>
      <c r="H341" s="119" t="s">
        <v>525</v>
      </c>
      <c r="I341" s="119" t="s">
        <v>23</v>
      </c>
      <c r="J341" s="119"/>
      <c r="K341" s="119" t="s">
        <v>8</v>
      </c>
      <c r="L341" s="358">
        <f t="shared" si="8"/>
        <v>19999</v>
      </c>
    </row>
    <row r="342" spans="1:13" ht="15" x14ac:dyDescent="0.25">
      <c r="A342">
        <f>COUNTIF($B$1:B342,'TABLA LM'!$D$6)</f>
        <v>5</v>
      </c>
      <c r="B342" s="482" t="s">
        <v>504</v>
      </c>
      <c r="C342" s="119" t="s">
        <v>30</v>
      </c>
      <c r="D342" s="358">
        <v>19417</v>
      </c>
      <c r="E342" s="120"/>
      <c r="F342" s="443">
        <f>VLOOKUP($H342,LISTAS!$C$3:$D$36,2,0)</f>
        <v>7</v>
      </c>
      <c r="G342" s="119">
        <v>211868</v>
      </c>
      <c r="H342" s="119" t="s">
        <v>521</v>
      </c>
      <c r="I342" s="119" t="s">
        <v>34</v>
      </c>
      <c r="J342" s="119"/>
      <c r="K342" s="119" t="s">
        <v>8</v>
      </c>
      <c r="L342" s="358">
        <f t="shared" si="8"/>
        <v>19999</v>
      </c>
    </row>
    <row r="343" spans="1:13" ht="15" x14ac:dyDescent="0.25">
      <c r="A343">
        <f>COUNTIF($B$1:B343,'TABLA LM'!$D$6)</f>
        <v>5</v>
      </c>
      <c r="B343" s="482" t="s">
        <v>504</v>
      </c>
      <c r="C343" s="119" t="s">
        <v>30</v>
      </c>
      <c r="D343" s="358">
        <v>19417</v>
      </c>
      <c r="E343" s="120"/>
      <c r="F343" s="443">
        <f>VLOOKUP($H343,LISTAS!$C$3:$D$36,2,0)</f>
        <v>8</v>
      </c>
      <c r="G343" s="119">
        <v>211869</v>
      </c>
      <c r="H343" s="119" t="s">
        <v>522</v>
      </c>
      <c r="I343" s="119" t="s">
        <v>33</v>
      </c>
      <c r="J343" s="119"/>
      <c r="K343" s="119" t="s">
        <v>8</v>
      </c>
      <c r="L343" s="358">
        <f t="shared" si="8"/>
        <v>19999</v>
      </c>
    </row>
    <row r="344" spans="1:13" ht="15" x14ac:dyDescent="0.25">
      <c r="A344">
        <f>COUNTIF($B$1:B344,'TABLA LM'!$D$6)</f>
        <v>5</v>
      </c>
      <c r="B344" s="482" t="s">
        <v>504</v>
      </c>
      <c r="C344" s="119" t="s">
        <v>30</v>
      </c>
      <c r="D344" s="358">
        <v>19417</v>
      </c>
      <c r="E344" s="120"/>
      <c r="F344" s="443">
        <f>VLOOKUP($H344,LISTAS!$C$3:$D$36,2,0)</f>
        <v>21</v>
      </c>
      <c r="G344" s="119">
        <v>200866</v>
      </c>
      <c r="H344" s="119" t="s">
        <v>574</v>
      </c>
      <c r="I344" s="119" t="s">
        <v>35</v>
      </c>
      <c r="J344" s="119"/>
      <c r="K344" s="119" t="s">
        <v>8</v>
      </c>
      <c r="L344" s="358">
        <v>88</v>
      </c>
    </row>
    <row r="345" spans="1:13" ht="15" x14ac:dyDescent="0.25">
      <c r="A345">
        <f>COUNTIF($B$1:B345,'TABLA LM'!$D$6)</f>
        <v>5</v>
      </c>
      <c r="B345" s="482" t="s">
        <v>505</v>
      </c>
      <c r="C345" s="122" t="s">
        <v>30</v>
      </c>
      <c r="D345" s="476">
        <v>18461</v>
      </c>
      <c r="E345" s="123"/>
      <c r="F345" s="443">
        <f>VLOOKUP($H345,LISTAS!$C$3:$D$36,2,0)</f>
        <v>1</v>
      </c>
      <c r="G345" s="122">
        <v>130349</v>
      </c>
      <c r="H345" s="122" t="s">
        <v>531</v>
      </c>
      <c r="I345" s="122" t="s">
        <v>31</v>
      </c>
      <c r="J345" s="122">
        <v>5.149</v>
      </c>
      <c r="K345" s="122" t="s">
        <v>21</v>
      </c>
      <c r="L345" s="359">
        <v>100</v>
      </c>
      <c r="M345" s="477">
        <f>(J345*L346)/1000</f>
        <v>95.055689000000001</v>
      </c>
    </row>
    <row r="346" spans="1:13" ht="15" x14ac:dyDescent="0.25">
      <c r="A346">
        <f>COUNTIF($B$1:B346,'TABLA LM'!$D$6)</f>
        <v>5</v>
      </c>
      <c r="B346" s="482" t="s">
        <v>505</v>
      </c>
      <c r="C346" s="122" t="s">
        <v>30</v>
      </c>
      <c r="D346" s="476">
        <v>18461</v>
      </c>
      <c r="E346" s="123"/>
      <c r="F346" s="443">
        <f>VLOOKUP($H346,LISTAS!$C$3:$D$36,2,0)</f>
        <v>2</v>
      </c>
      <c r="G346" s="122">
        <v>180216</v>
      </c>
      <c r="H346" s="122" t="s">
        <v>526</v>
      </c>
      <c r="I346" s="122" t="s">
        <v>548</v>
      </c>
      <c r="J346" s="122">
        <v>5.149</v>
      </c>
      <c r="K346" s="122" t="s">
        <v>8</v>
      </c>
      <c r="L346" s="359">
        <v>18461</v>
      </c>
      <c r="M346" s="2">
        <f>INT(L346*3%)</f>
        <v>553</v>
      </c>
    </row>
    <row r="347" spans="1:13" ht="15" x14ac:dyDescent="0.25">
      <c r="A347">
        <f>COUNTIF($B$1:B347,'TABLA LM'!$D$6)</f>
        <v>5</v>
      </c>
      <c r="B347" s="482" t="s">
        <v>505</v>
      </c>
      <c r="C347" s="122" t="s">
        <v>30</v>
      </c>
      <c r="D347" s="476">
        <v>18461</v>
      </c>
      <c r="E347" s="123"/>
      <c r="F347" s="443">
        <f>VLOOKUP($H347,LISTAS!$C$3:$D$36,2,0)</f>
        <v>3</v>
      </c>
      <c r="G347" s="122">
        <v>200833</v>
      </c>
      <c r="H347" s="122" t="s">
        <v>518</v>
      </c>
      <c r="I347" s="122" t="s">
        <v>27</v>
      </c>
      <c r="J347" s="122"/>
      <c r="K347" s="122" t="s">
        <v>8</v>
      </c>
      <c r="L347" s="359">
        <v>42</v>
      </c>
    </row>
    <row r="348" spans="1:13" ht="15" x14ac:dyDescent="0.25">
      <c r="A348">
        <f>COUNTIF($B$1:B348,'TABLA LM'!$D$6)</f>
        <v>5</v>
      </c>
      <c r="B348" s="482" t="s">
        <v>505</v>
      </c>
      <c r="C348" s="122" t="s">
        <v>30</v>
      </c>
      <c r="D348" s="476">
        <v>18461</v>
      </c>
      <c r="E348" s="123"/>
      <c r="F348" s="443">
        <f>VLOOKUP($H348,LISTAS!$C$3:$D$36,2,0)</f>
        <v>4</v>
      </c>
      <c r="G348" s="122">
        <v>201452</v>
      </c>
      <c r="H348" s="122" t="s">
        <v>519</v>
      </c>
      <c r="I348" s="122" t="s">
        <v>32</v>
      </c>
      <c r="J348" s="122"/>
      <c r="K348" s="122" t="s">
        <v>8</v>
      </c>
      <c r="L348" s="359">
        <f>$L$346+$M$346</f>
        <v>19014</v>
      </c>
    </row>
    <row r="349" spans="1:13" ht="15" x14ac:dyDescent="0.25">
      <c r="A349">
        <f>COUNTIF($B$1:B349,'TABLA LM'!$D$6)</f>
        <v>5</v>
      </c>
      <c r="B349" s="482" t="s">
        <v>505</v>
      </c>
      <c r="C349" s="122" t="s">
        <v>30</v>
      </c>
      <c r="D349" s="476">
        <v>18461</v>
      </c>
      <c r="E349" s="123"/>
      <c r="F349" s="443">
        <f>VLOOKUP($H349,LISTAS!$C$3:$D$36,2,0)</f>
        <v>5</v>
      </c>
      <c r="G349" s="122">
        <v>203264</v>
      </c>
      <c r="H349" s="122" t="s">
        <v>520</v>
      </c>
      <c r="I349" s="122" t="s">
        <v>24</v>
      </c>
      <c r="J349" s="122"/>
      <c r="K349" s="122" t="s">
        <v>8</v>
      </c>
      <c r="L349" s="359">
        <f t="shared" ref="L349:L352" si="9">$L$346+$M$346</f>
        <v>19014</v>
      </c>
    </row>
    <row r="350" spans="1:13" ht="15" x14ac:dyDescent="0.25">
      <c r="A350">
        <f>COUNTIF($B$1:B350,'TABLA LM'!$D$6)</f>
        <v>5</v>
      </c>
      <c r="B350" s="482" t="s">
        <v>505</v>
      </c>
      <c r="C350" s="122" t="s">
        <v>30</v>
      </c>
      <c r="D350" s="476">
        <v>18461</v>
      </c>
      <c r="E350" s="123"/>
      <c r="F350" s="443">
        <f>VLOOKUP($H350,LISTAS!$C$3:$D$36,2,0)</f>
        <v>6</v>
      </c>
      <c r="G350" s="122">
        <v>203265</v>
      </c>
      <c r="H350" s="122" t="s">
        <v>525</v>
      </c>
      <c r="I350" s="122" t="s">
        <v>23</v>
      </c>
      <c r="J350" s="122"/>
      <c r="K350" s="122" t="s">
        <v>8</v>
      </c>
      <c r="L350" s="359">
        <f t="shared" si="9"/>
        <v>19014</v>
      </c>
    </row>
    <row r="351" spans="1:13" ht="15" x14ac:dyDescent="0.25">
      <c r="A351">
        <f>COUNTIF($B$1:B351,'TABLA LM'!$D$6)</f>
        <v>5</v>
      </c>
      <c r="B351" s="482" t="s">
        <v>505</v>
      </c>
      <c r="C351" s="122" t="s">
        <v>30</v>
      </c>
      <c r="D351" s="476">
        <v>18461</v>
      </c>
      <c r="E351" s="123"/>
      <c r="F351" s="443">
        <f>VLOOKUP($H351,LISTAS!$C$3:$D$36,2,0)</f>
        <v>7</v>
      </c>
      <c r="G351" s="122">
        <v>211870</v>
      </c>
      <c r="H351" s="122" t="s">
        <v>521</v>
      </c>
      <c r="I351" s="122" t="s">
        <v>37</v>
      </c>
      <c r="J351" s="122"/>
      <c r="K351" s="122" t="s">
        <v>8</v>
      </c>
      <c r="L351" s="359">
        <f t="shared" si="9"/>
        <v>19014</v>
      </c>
    </row>
    <row r="352" spans="1:13" ht="15" x14ac:dyDescent="0.25">
      <c r="A352">
        <f>COUNTIF($B$1:B352,'TABLA LM'!$D$6)</f>
        <v>5</v>
      </c>
      <c r="B352" s="482" t="s">
        <v>505</v>
      </c>
      <c r="C352" s="122" t="s">
        <v>30</v>
      </c>
      <c r="D352" s="476">
        <v>18461</v>
      </c>
      <c r="E352" s="123"/>
      <c r="F352" s="443">
        <f>VLOOKUP($H352,LISTAS!$C$3:$D$36,2,0)</f>
        <v>8</v>
      </c>
      <c r="G352" s="122">
        <v>211871</v>
      </c>
      <c r="H352" s="122" t="s">
        <v>522</v>
      </c>
      <c r="I352" s="122" t="s">
        <v>36</v>
      </c>
      <c r="J352" s="122"/>
      <c r="K352" s="122" t="s">
        <v>8</v>
      </c>
      <c r="L352" s="359">
        <f t="shared" si="9"/>
        <v>19014</v>
      </c>
    </row>
    <row r="353" spans="1:13" ht="15" x14ac:dyDescent="0.25">
      <c r="A353">
        <f>COUNTIF($B$1:B353,'TABLA LM'!$D$6)</f>
        <v>5</v>
      </c>
      <c r="B353" s="124">
        <v>145077</v>
      </c>
      <c r="C353" s="124" t="s">
        <v>325</v>
      </c>
      <c r="D353" s="360">
        <v>18846</v>
      </c>
      <c r="E353" s="125"/>
      <c r="F353" s="443">
        <f>VLOOKUP($H353,LISTAS!$C$3:$D$36,2,0)</f>
        <v>1</v>
      </c>
      <c r="G353" s="475">
        <v>130349</v>
      </c>
      <c r="H353" s="124" t="s">
        <v>531</v>
      </c>
      <c r="I353" s="124" t="s">
        <v>31</v>
      </c>
      <c r="J353" s="124">
        <v>5.149</v>
      </c>
      <c r="K353" s="124" t="s">
        <v>21</v>
      </c>
      <c r="L353" s="476">
        <v>97.058000000000007</v>
      </c>
      <c r="M353" s="477">
        <f>(J353*L354)/1000</f>
        <v>97.038054000000002</v>
      </c>
    </row>
    <row r="354" spans="1:13" ht="15" x14ac:dyDescent="0.25">
      <c r="A354">
        <f>COUNTIF($B$1:B354,'TABLA LM'!$D$6)</f>
        <v>5</v>
      </c>
      <c r="B354" s="124">
        <v>145077</v>
      </c>
      <c r="C354" s="124" t="s">
        <v>325</v>
      </c>
      <c r="D354" s="360">
        <v>18846</v>
      </c>
      <c r="E354" s="125"/>
      <c r="F354" s="443">
        <f>VLOOKUP($H354,LISTAS!$C$3:$D$36,2,0)</f>
        <v>2</v>
      </c>
      <c r="G354" s="124">
        <v>180216</v>
      </c>
      <c r="H354" s="124" t="s">
        <v>526</v>
      </c>
      <c r="I354" s="124" t="s">
        <v>548</v>
      </c>
      <c r="J354" s="124">
        <v>5.149</v>
      </c>
      <c r="K354" s="124" t="s">
        <v>8</v>
      </c>
      <c r="L354" s="360">
        <v>18846</v>
      </c>
      <c r="M354" s="2">
        <f>INT(L354*3%)</f>
        <v>565</v>
      </c>
    </row>
    <row r="355" spans="1:13" ht="15" x14ac:dyDescent="0.25">
      <c r="A355">
        <f>COUNTIF($B$1:B355,'TABLA LM'!$D$6)</f>
        <v>5</v>
      </c>
      <c r="B355" s="124">
        <v>145077</v>
      </c>
      <c r="C355" s="124" t="s">
        <v>325</v>
      </c>
      <c r="D355" s="360">
        <v>18846</v>
      </c>
      <c r="E355" s="125"/>
      <c r="F355" s="443">
        <f>VLOOKUP($H355,LISTAS!$C$3:$D$36,2,0)</f>
        <v>3</v>
      </c>
      <c r="G355" s="124">
        <v>200834</v>
      </c>
      <c r="H355" s="124" t="s">
        <v>518</v>
      </c>
      <c r="I355" s="124" t="s">
        <v>73</v>
      </c>
      <c r="J355" s="124"/>
      <c r="K355" s="124" t="s">
        <v>8</v>
      </c>
      <c r="L355" s="360">
        <v>42</v>
      </c>
    </row>
    <row r="356" spans="1:13" ht="15" x14ac:dyDescent="0.25">
      <c r="A356">
        <f>COUNTIF($B$1:B356,'TABLA LM'!$D$6)</f>
        <v>5</v>
      </c>
      <c r="B356" s="124">
        <v>145077</v>
      </c>
      <c r="C356" s="124" t="s">
        <v>325</v>
      </c>
      <c r="D356" s="360">
        <v>18846</v>
      </c>
      <c r="E356" s="125"/>
      <c r="F356" s="443">
        <f>VLOOKUP($H356,LISTAS!$C$3:$D$36,2,0)</f>
        <v>4</v>
      </c>
      <c r="G356" s="124">
        <v>201452</v>
      </c>
      <c r="H356" s="124" t="s">
        <v>519</v>
      </c>
      <c r="I356" s="124" t="s">
        <v>32</v>
      </c>
      <c r="J356" s="124"/>
      <c r="K356" s="124" t="s">
        <v>8</v>
      </c>
      <c r="L356" s="360">
        <f>$L$354+$M$354</f>
        <v>19411</v>
      </c>
    </row>
    <row r="357" spans="1:13" ht="15" x14ac:dyDescent="0.25">
      <c r="A357">
        <f>COUNTIF($B$1:B357,'TABLA LM'!$D$6)</f>
        <v>5</v>
      </c>
      <c r="B357" s="124">
        <v>145077</v>
      </c>
      <c r="C357" s="124" t="s">
        <v>325</v>
      </c>
      <c r="D357" s="360">
        <v>18846</v>
      </c>
      <c r="E357" s="125"/>
      <c r="F357" s="443">
        <f>VLOOKUP($H357,LISTAS!$C$3:$D$36,2,0)</f>
        <v>5</v>
      </c>
      <c r="G357" s="124">
        <v>203264</v>
      </c>
      <c r="H357" s="124" t="s">
        <v>520</v>
      </c>
      <c r="I357" s="124" t="s">
        <v>24</v>
      </c>
      <c r="J357" s="124"/>
      <c r="K357" s="124" t="s">
        <v>8</v>
      </c>
      <c r="L357" s="360">
        <f t="shared" ref="L357:L360" si="10">$L$354+$M$354</f>
        <v>19411</v>
      </c>
    </row>
    <row r="358" spans="1:13" ht="15" x14ac:dyDescent="0.25">
      <c r="A358">
        <f>COUNTIF($B$1:B358,'TABLA LM'!$D$6)</f>
        <v>5</v>
      </c>
      <c r="B358" s="124">
        <v>145077</v>
      </c>
      <c r="C358" s="124" t="s">
        <v>325</v>
      </c>
      <c r="D358" s="360">
        <v>18846</v>
      </c>
      <c r="E358" s="125"/>
      <c r="F358" s="443">
        <f>VLOOKUP($H358,LISTAS!$C$3:$D$36,2,0)</f>
        <v>6</v>
      </c>
      <c r="G358" s="124">
        <v>203265</v>
      </c>
      <c r="H358" s="124" t="s">
        <v>525</v>
      </c>
      <c r="I358" s="124" t="s">
        <v>23</v>
      </c>
      <c r="J358" s="124"/>
      <c r="K358" s="124" t="s">
        <v>8</v>
      </c>
      <c r="L358" s="360">
        <f t="shared" si="10"/>
        <v>19411</v>
      </c>
    </row>
    <row r="359" spans="1:13" ht="15" x14ac:dyDescent="0.25">
      <c r="A359">
        <f>COUNTIF($B$1:B359,'TABLA LM'!$D$6)</f>
        <v>5</v>
      </c>
      <c r="B359" s="124">
        <v>145077</v>
      </c>
      <c r="C359" s="124" t="s">
        <v>325</v>
      </c>
      <c r="D359" s="360">
        <v>18846</v>
      </c>
      <c r="E359" s="125"/>
      <c r="F359" s="443">
        <f>VLOOKUP($H359,LISTAS!$C$3:$D$36,2,0)</f>
        <v>7</v>
      </c>
      <c r="G359" s="124">
        <v>211145</v>
      </c>
      <c r="H359" s="124" t="s">
        <v>521</v>
      </c>
      <c r="I359" s="124" t="s">
        <v>326</v>
      </c>
      <c r="J359" s="124"/>
      <c r="K359" s="124" t="s">
        <v>8</v>
      </c>
      <c r="L359" s="360">
        <f t="shared" si="10"/>
        <v>19411</v>
      </c>
    </row>
    <row r="360" spans="1:13" ht="15" x14ac:dyDescent="0.25">
      <c r="A360">
        <f>COUNTIF($B$1:B360,'TABLA LM'!$D$6)</f>
        <v>5</v>
      </c>
      <c r="B360" s="124">
        <v>145077</v>
      </c>
      <c r="C360" s="124" t="s">
        <v>325</v>
      </c>
      <c r="D360" s="360">
        <v>18846</v>
      </c>
      <c r="E360" s="125"/>
      <c r="F360" s="443">
        <f>VLOOKUP($H360,LISTAS!$C$3:$D$36,2,0)</f>
        <v>8</v>
      </c>
      <c r="G360" s="124">
        <v>211146</v>
      </c>
      <c r="H360" s="124" t="s">
        <v>522</v>
      </c>
      <c r="I360" s="124" t="s">
        <v>327</v>
      </c>
      <c r="J360" s="124"/>
      <c r="K360" s="124" t="s">
        <v>8</v>
      </c>
      <c r="L360" s="360">
        <f t="shared" si="10"/>
        <v>19411</v>
      </c>
    </row>
    <row r="361" spans="1:13" ht="15" x14ac:dyDescent="0.25">
      <c r="A361">
        <f>COUNTIF($B$1:B361,'TABLA LM'!$D$6)</f>
        <v>5</v>
      </c>
      <c r="B361" s="124">
        <v>145077</v>
      </c>
      <c r="C361" s="124" t="s">
        <v>325</v>
      </c>
      <c r="D361" s="360">
        <v>18846</v>
      </c>
      <c r="E361" s="125"/>
      <c r="F361" s="443">
        <f>VLOOKUP($H361,LISTAS!$C$3:$D$36,2,0)</f>
        <v>21</v>
      </c>
      <c r="G361" s="124">
        <v>200866</v>
      </c>
      <c r="H361" s="124" t="s">
        <v>574</v>
      </c>
      <c r="I361" s="124" t="s">
        <v>35</v>
      </c>
      <c r="J361" s="124"/>
      <c r="K361" s="124" t="s">
        <v>8</v>
      </c>
      <c r="L361" s="360">
        <v>83</v>
      </c>
    </row>
    <row r="362" spans="1:13" ht="15" x14ac:dyDescent="0.25">
      <c r="A362">
        <f>COUNTIF($B$1:B362,'TABLA LM'!$D$6)</f>
        <v>5</v>
      </c>
      <c r="B362" s="126">
        <v>143031</v>
      </c>
      <c r="C362" s="126" t="s">
        <v>173</v>
      </c>
      <c r="D362" s="361">
        <v>4620</v>
      </c>
      <c r="E362" s="127"/>
      <c r="F362" s="443">
        <f>VLOOKUP($H362,LISTAS!$C$3:$D$36,2,0)</f>
        <v>1</v>
      </c>
      <c r="G362" s="126">
        <v>131354</v>
      </c>
      <c r="H362" s="126" t="s">
        <v>531</v>
      </c>
      <c r="I362" s="126" t="s">
        <v>137</v>
      </c>
      <c r="J362" s="126">
        <v>20</v>
      </c>
      <c r="K362" s="126" t="s">
        <v>10</v>
      </c>
      <c r="L362" s="361">
        <v>100</v>
      </c>
    </row>
    <row r="363" spans="1:13" ht="15" x14ac:dyDescent="0.25">
      <c r="A363">
        <f>COUNTIF($B$1:B363,'TABLA LM'!$D$6)</f>
        <v>5</v>
      </c>
      <c r="B363" s="126">
        <v>143031</v>
      </c>
      <c r="C363" s="126" t="s">
        <v>173</v>
      </c>
      <c r="D363" s="361">
        <v>4620</v>
      </c>
      <c r="E363" s="127"/>
      <c r="F363" s="443">
        <f>VLOOKUP($H363,LISTAS!$C$3:$D$36,2,0)</f>
        <v>2</v>
      </c>
      <c r="G363" s="126">
        <v>180330</v>
      </c>
      <c r="H363" s="126" t="s">
        <v>578</v>
      </c>
      <c r="I363" s="126" t="s">
        <v>175</v>
      </c>
      <c r="J363" s="126">
        <v>20</v>
      </c>
      <c r="K363" s="126" t="s">
        <v>8</v>
      </c>
      <c r="L363" s="361">
        <v>4620</v>
      </c>
      <c r="M363" s="2">
        <f>INT(L363*3%)</f>
        <v>138</v>
      </c>
    </row>
    <row r="364" spans="1:13" ht="15" x14ac:dyDescent="0.25">
      <c r="A364">
        <f>COUNTIF($B$1:B364,'TABLA LM'!$D$6)</f>
        <v>5</v>
      </c>
      <c r="B364" s="126">
        <v>143031</v>
      </c>
      <c r="C364" s="126" t="s">
        <v>173</v>
      </c>
      <c r="D364" s="361">
        <v>4620</v>
      </c>
      <c r="E364" s="127"/>
      <c r="F364" s="443">
        <f>VLOOKUP($H364,LISTAS!$C$3:$D$36,2,0)</f>
        <v>3</v>
      </c>
      <c r="G364" s="126">
        <v>200842</v>
      </c>
      <c r="H364" s="126" t="s">
        <v>518</v>
      </c>
      <c r="I364" s="126" t="s">
        <v>122</v>
      </c>
      <c r="J364" s="126"/>
      <c r="K364" s="126" t="s">
        <v>8</v>
      </c>
      <c r="L364" s="361">
        <v>16</v>
      </c>
    </row>
    <row r="365" spans="1:13" ht="15" x14ac:dyDescent="0.25">
      <c r="A365">
        <f>COUNTIF($B$1:B365,'TABLA LM'!$D$6)</f>
        <v>5</v>
      </c>
      <c r="B365" s="126">
        <v>143031</v>
      </c>
      <c r="C365" s="126" t="s">
        <v>173</v>
      </c>
      <c r="D365" s="361">
        <v>4620</v>
      </c>
      <c r="E365" s="127"/>
      <c r="F365" s="443">
        <f>VLOOKUP($H365,LISTAS!$C$3:$D$36,2,0)</f>
        <v>7</v>
      </c>
      <c r="G365" s="126">
        <v>203151</v>
      </c>
      <c r="H365" s="126" t="s">
        <v>521</v>
      </c>
      <c r="I365" s="126" t="s">
        <v>174</v>
      </c>
      <c r="J365" s="126"/>
      <c r="K365" s="126" t="s">
        <v>8</v>
      </c>
      <c r="L365" s="361">
        <v>4712</v>
      </c>
    </row>
    <row r="366" spans="1:13" ht="15" x14ac:dyDescent="0.25">
      <c r="A366">
        <f>COUNTIF($B$1:B366,'TABLA LM'!$D$6)</f>
        <v>5</v>
      </c>
      <c r="B366" s="126">
        <v>143031</v>
      </c>
      <c r="C366" s="126" t="s">
        <v>173</v>
      </c>
      <c r="D366" s="361">
        <v>4620</v>
      </c>
      <c r="E366" s="127"/>
      <c r="F366" s="443">
        <f>VLOOKUP($H366,LISTAS!$C$3:$D$36,2,0)</f>
        <v>11</v>
      </c>
      <c r="G366" s="126">
        <v>203154</v>
      </c>
      <c r="H366" s="126" t="s">
        <v>527</v>
      </c>
      <c r="I366" s="126" t="s">
        <v>490</v>
      </c>
      <c r="J366" s="126"/>
      <c r="K366" s="126" t="s">
        <v>8</v>
      </c>
      <c r="L366" s="361">
        <v>4759</v>
      </c>
    </row>
    <row r="367" spans="1:13" ht="15" x14ac:dyDescent="0.25">
      <c r="A367">
        <f>COUNTIF($B$1:B367,'TABLA LM'!$D$6)</f>
        <v>5</v>
      </c>
      <c r="B367" s="128">
        <v>142673</v>
      </c>
      <c r="C367" s="128" t="s">
        <v>136</v>
      </c>
      <c r="D367" s="362">
        <v>41572</v>
      </c>
      <c r="E367" s="129"/>
      <c r="F367" s="443">
        <f>VLOOKUP($H367,LISTAS!$C$3:$D$36,2,0)</f>
        <v>1</v>
      </c>
      <c r="G367" s="128">
        <v>131354</v>
      </c>
      <c r="H367" s="128" t="s">
        <v>531</v>
      </c>
      <c r="I367" s="128" t="s">
        <v>137</v>
      </c>
      <c r="J367" s="128">
        <v>5</v>
      </c>
      <c r="K367" s="128" t="s">
        <v>10</v>
      </c>
      <c r="L367" s="362">
        <v>225</v>
      </c>
    </row>
    <row r="368" spans="1:13" ht="15" x14ac:dyDescent="0.25">
      <c r="A368">
        <f>COUNTIF($B$1:B368,'TABLA LM'!$D$6)</f>
        <v>5</v>
      </c>
      <c r="B368" s="128">
        <v>142673</v>
      </c>
      <c r="C368" s="128" t="s">
        <v>136</v>
      </c>
      <c r="D368" s="362">
        <v>41572</v>
      </c>
      <c r="E368" s="129"/>
      <c r="F368" s="443">
        <f>VLOOKUP($H368,LISTAS!$C$3:$D$36,2,0)</f>
        <v>2</v>
      </c>
      <c r="G368" s="128">
        <v>180519</v>
      </c>
      <c r="H368" s="128" t="s">
        <v>578</v>
      </c>
      <c r="I368" s="128" t="s">
        <v>139</v>
      </c>
      <c r="J368" s="128">
        <v>5</v>
      </c>
      <c r="K368" s="128" t="s">
        <v>8</v>
      </c>
      <c r="L368" s="362">
        <v>41572</v>
      </c>
      <c r="M368" s="2">
        <f>INT(L368*3%)</f>
        <v>1247</v>
      </c>
    </row>
    <row r="369" spans="1:13" ht="15" x14ac:dyDescent="0.25">
      <c r="A369">
        <f>COUNTIF($B$1:B369,'TABLA LM'!$D$6)</f>
        <v>5</v>
      </c>
      <c r="B369" s="128">
        <v>142673</v>
      </c>
      <c r="C369" s="128" t="s">
        <v>136</v>
      </c>
      <c r="D369" s="362">
        <v>41572</v>
      </c>
      <c r="E369" s="129"/>
      <c r="F369" s="443">
        <f>VLOOKUP($H369,LISTAS!$C$3:$D$36,2,0)</f>
        <v>3</v>
      </c>
      <c r="G369" s="128">
        <v>200835</v>
      </c>
      <c r="H369" s="128" t="s">
        <v>518</v>
      </c>
      <c r="I369" s="128" t="s">
        <v>117</v>
      </c>
      <c r="J369" s="128"/>
      <c r="K369" s="128" t="s">
        <v>8</v>
      </c>
      <c r="L369" s="362">
        <v>167</v>
      </c>
    </row>
    <row r="370" spans="1:13" ht="15" x14ac:dyDescent="0.25">
      <c r="A370">
        <f>COUNTIF($B$1:B370,'TABLA LM'!$D$6)</f>
        <v>5</v>
      </c>
      <c r="B370" s="128">
        <v>142673</v>
      </c>
      <c r="C370" s="128" t="s">
        <v>136</v>
      </c>
      <c r="D370" s="362">
        <v>41572</v>
      </c>
      <c r="E370" s="129"/>
      <c r="F370" s="443">
        <f>VLOOKUP($H370,LISTAS!$C$3:$D$36,2,0)</f>
        <v>7</v>
      </c>
      <c r="G370" s="128">
        <v>203153</v>
      </c>
      <c r="H370" s="128" t="s">
        <v>521</v>
      </c>
      <c r="I370" s="128" t="s">
        <v>138</v>
      </c>
      <c r="J370" s="128"/>
      <c r="K370" s="128" t="s">
        <v>8</v>
      </c>
      <c r="L370" s="362">
        <v>42403</v>
      </c>
    </row>
    <row r="371" spans="1:13" ht="15" x14ac:dyDescent="0.25">
      <c r="A371">
        <f>COUNTIF($B$1:B371,'TABLA LM'!$D$6)</f>
        <v>5</v>
      </c>
      <c r="B371" s="128">
        <v>142673</v>
      </c>
      <c r="C371" s="128" t="s">
        <v>136</v>
      </c>
      <c r="D371" s="362">
        <v>41572</v>
      </c>
      <c r="E371" s="129"/>
      <c r="F371" s="443">
        <f>VLOOKUP($H371,LISTAS!$C$3:$D$36,2,0)</f>
        <v>11</v>
      </c>
      <c r="G371" s="128">
        <v>203156</v>
      </c>
      <c r="H371" s="128" t="s">
        <v>527</v>
      </c>
      <c r="I371" s="128" t="s">
        <v>491</v>
      </c>
      <c r="J371" s="128"/>
      <c r="K371" s="128" t="s">
        <v>8</v>
      </c>
      <c r="L371" s="362">
        <v>42819</v>
      </c>
    </row>
    <row r="372" spans="1:13" ht="15" x14ac:dyDescent="0.25">
      <c r="A372">
        <f>COUNTIF($B$1:B372,'TABLA LM'!$D$6)</f>
        <v>5</v>
      </c>
      <c r="B372" s="130">
        <v>142325</v>
      </c>
      <c r="C372" s="130" t="s">
        <v>7</v>
      </c>
      <c r="D372" s="363">
        <v>13072</v>
      </c>
      <c r="E372" s="131"/>
      <c r="F372" s="443">
        <f>VLOOKUP($H372,LISTAS!$C$3:$D$36,2,0)</f>
        <v>1</v>
      </c>
      <c r="G372" s="130">
        <v>130358</v>
      </c>
      <c r="H372" s="130" t="s">
        <v>531</v>
      </c>
      <c r="I372" s="130" t="s">
        <v>97</v>
      </c>
      <c r="J372" s="130">
        <v>30</v>
      </c>
      <c r="K372" s="130" t="s">
        <v>10</v>
      </c>
      <c r="L372" s="363">
        <v>399.99</v>
      </c>
    </row>
    <row r="373" spans="1:13" ht="15" x14ac:dyDescent="0.25">
      <c r="A373">
        <f>COUNTIF($B$1:B373,'TABLA LM'!$D$6)</f>
        <v>5</v>
      </c>
      <c r="B373" s="130">
        <v>142325</v>
      </c>
      <c r="C373" s="130" t="s">
        <v>7</v>
      </c>
      <c r="D373" s="363">
        <v>13072</v>
      </c>
      <c r="E373" s="131"/>
      <c r="F373" s="443">
        <f>VLOOKUP($H373,LISTAS!$C$3:$D$36,2,0)</f>
        <v>1</v>
      </c>
      <c r="G373" s="130">
        <v>133116</v>
      </c>
      <c r="H373" s="130" t="s">
        <v>531</v>
      </c>
      <c r="I373" s="130" t="s">
        <v>9</v>
      </c>
      <c r="J373" s="130">
        <v>30</v>
      </c>
      <c r="K373" s="130" t="s">
        <v>10</v>
      </c>
      <c r="L373" s="363">
        <v>31</v>
      </c>
    </row>
    <row r="374" spans="1:13" ht="15" x14ac:dyDescent="0.25">
      <c r="A374">
        <f>COUNTIF($B$1:B374,'TABLA LM'!$D$6)</f>
        <v>5</v>
      </c>
      <c r="B374" s="130">
        <v>142325</v>
      </c>
      <c r="C374" s="130" t="s">
        <v>7</v>
      </c>
      <c r="D374" s="363">
        <v>13072</v>
      </c>
      <c r="E374" s="131"/>
      <c r="F374" s="443">
        <f>VLOOKUP($H374,LISTAS!$C$3:$D$36,2,0)</f>
        <v>2</v>
      </c>
      <c r="G374" s="130">
        <v>180246</v>
      </c>
      <c r="H374" s="130" t="s">
        <v>526</v>
      </c>
      <c r="I374" s="130" t="s">
        <v>542</v>
      </c>
      <c r="J374" s="130"/>
      <c r="K374" s="130" t="s">
        <v>8</v>
      </c>
      <c r="L374" s="363">
        <v>13072</v>
      </c>
      <c r="M374" s="2">
        <f>INT(L374*3%)</f>
        <v>392</v>
      </c>
    </row>
    <row r="375" spans="1:13" ht="15" x14ac:dyDescent="0.25">
      <c r="A375">
        <f>COUNTIF($B$1:B375,'TABLA LM'!$D$6)</f>
        <v>5</v>
      </c>
      <c r="B375" s="130">
        <v>142325</v>
      </c>
      <c r="C375" s="130" t="s">
        <v>7</v>
      </c>
      <c r="D375" s="363">
        <v>13072</v>
      </c>
      <c r="E375" s="131"/>
      <c r="F375" s="443">
        <f>VLOOKUP($H375,LISTAS!$C$3:$D$36,2,0)</f>
        <v>3</v>
      </c>
      <c r="G375" s="130">
        <v>200841</v>
      </c>
      <c r="H375" s="130" t="s">
        <v>518</v>
      </c>
      <c r="I375" s="130" t="s">
        <v>79</v>
      </c>
      <c r="J375" s="130"/>
      <c r="K375" s="130" t="s">
        <v>8</v>
      </c>
      <c r="L375" s="363">
        <v>59</v>
      </c>
    </row>
    <row r="376" spans="1:13" ht="15" x14ac:dyDescent="0.25">
      <c r="A376">
        <f>COUNTIF($B$1:B376,'TABLA LM'!$D$6)</f>
        <v>5</v>
      </c>
      <c r="B376" s="130">
        <v>142325</v>
      </c>
      <c r="C376" s="130" t="s">
        <v>7</v>
      </c>
      <c r="D376" s="363">
        <v>13072</v>
      </c>
      <c r="E376" s="131"/>
      <c r="F376" s="443">
        <f>VLOOKUP($H376,LISTAS!$C$3:$D$36,2,0)</f>
        <v>3</v>
      </c>
      <c r="G376" s="130">
        <v>10000586</v>
      </c>
      <c r="H376" s="130" t="s">
        <v>518</v>
      </c>
      <c r="I376" s="130" t="s">
        <v>481</v>
      </c>
      <c r="J376" s="130"/>
      <c r="K376" s="130" t="s">
        <v>8</v>
      </c>
      <c r="L376" s="363">
        <v>4.3899999999999997</v>
      </c>
    </row>
    <row r="377" spans="1:13" ht="15" x14ac:dyDescent="0.25">
      <c r="A377">
        <f>COUNTIF($B$1:B377,'TABLA LM'!$D$6)</f>
        <v>5</v>
      </c>
      <c r="B377" s="130">
        <v>142325</v>
      </c>
      <c r="C377" s="130" t="s">
        <v>7</v>
      </c>
      <c r="D377" s="363">
        <v>1000</v>
      </c>
      <c r="E377" s="131"/>
      <c r="F377" s="443">
        <f>VLOOKUP($H377,LISTAS!$C$3:$D$36,2,0)</f>
        <v>7</v>
      </c>
      <c r="G377" s="130">
        <v>202771</v>
      </c>
      <c r="H377" s="130" t="s">
        <v>521</v>
      </c>
      <c r="I377" s="130" t="s">
        <v>11</v>
      </c>
      <c r="J377" s="130"/>
      <c r="K377" s="130" t="s">
        <v>8</v>
      </c>
      <c r="L377" s="363">
        <v>13333</v>
      </c>
    </row>
    <row r="378" spans="1:13" ht="15" x14ac:dyDescent="0.25">
      <c r="A378">
        <f>COUNTIF($B$1:B378,'TABLA LM'!$D$6)</f>
        <v>5</v>
      </c>
      <c r="B378" s="130">
        <v>142325</v>
      </c>
      <c r="C378" s="130" t="s">
        <v>7</v>
      </c>
      <c r="D378" s="363">
        <v>1000</v>
      </c>
      <c r="E378" s="131"/>
      <c r="F378" s="443">
        <f>VLOOKUP($H378,LISTAS!$C$3:$D$36,2,0)</f>
        <v>7</v>
      </c>
      <c r="G378" s="130">
        <v>10001497</v>
      </c>
      <c r="H378" s="130" t="s">
        <v>521</v>
      </c>
      <c r="I378" s="130" t="s">
        <v>11</v>
      </c>
      <c r="J378" s="130"/>
      <c r="K378" s="130" t="s">
        <v>8</v>
      </c>
      <c r="L378" s="363">
        <v>1020</v>
      </c>
    </row>
    <row r="379" spans="1:13" ht="15" x14ac:dyDescent="0.25">
      <c r="A379">
        <f>COUNTIF($B$1:B379,'TABLA LM'!$D$6)</f>
        <v>5</v>
      </c>
      <c r="B379" s="130">
        <v>142325</v>
      </c>
      <c r="C379" s="130" t="s">
        <v>7</v>
      </c>
      <c r="D379" s="363">
        <v>1000</v>
      </c>
      <c r="E379" s="131"/>
      <c r="F379" s="443">
        <f>VLOOKUP($H379,LISTAS!$C$3:$D$36,2,0)</f>
        <v>11</v>
      </c>
      <c r="G379" s="130">
        <v>202770</v>
      </c>
      <c r="H379" s="130" t="s">
        <v>527</v>
      </c>
      <c r="I379" s="130" t="s">
        <v>492</v>
      </c>
      <c r="J379" s="130"/>
      <c r="K379" s="130" t="s">
        <v>8</v>
      </c>
      <c r="L379" s="363">
        <v>13464</v>
      </c>
    </row>
    <row r="380" spans="1:13" ht="15" x14ac:dyDescent="0.25">
      <c r="A380">
        <f>COUNTIF($B$1:B380,'TABLA LM'!$D$6)</f>
        <v>5</v>
      </c>
      <c r="B380" s="130">
        <v>142325</v>
      </c>
      <c r="C380" s="130" t="s">
        <v>7</v>
      </c>
      <c r="D380" s="363">
        <v>1000</v>
      </c>
      <c r="E380" s="131"/>
      <c r="F380" s="443">
        <f>VLOOKUP($H380,LISTAS!$C$3:$D$36,2,0)</f>
        <v>11</v>
      </c>
      <c r="G380" s="130">
        <v>10001496</v>
      </c>
      <c r="H380" s="130" t="s">
        <v>527</v>
      </c>
      <c r="I380" s="130" t="s">
        <v>492</v>
      </c>
      <c r="J380" s="130"/>
      <c r="K380" s="130" t="s">
        <v>8</v>
      </c>
      <c r="L380" s="363">
        <v>990</v>
      </c>
    </row>
    <row r="381" spans="1:13" ht="15" x14ac:dyDescent="0.25">
      <c r="A381">
        <f>COUNTIF($B$1:B381,'TABLA LM'!$D$6)</f>
        <v>5</v>
      </c>
      <c r="B381" s="132">
        <v>145486</v>
      </c>
      <c r="C381" s="132" t="s">
        <v>344</v>
      </c>
      <c r="D381" s="364">
        <v>6667</v>
      </c>
      <c r="E381" s="133"/>
      <c r="F381" s="443">
        <f>VLOOKUP($H381,LISTAS!$C$3:$D$36,2,0)</f>
        <v>1</v>
      </c>
      <c r="G381" s="132">
        <v>130358</v>
      </c>
      <c r="H381" s="132" t="s">
        <v>531</v>
      </c>
      <c r="I381" s="132" t="s">
        <v>97</v>
      </c>
      <c r="J381" s="132">
        <v>30</v>
      </c>
      <c r="K381" s="132" t="s">
        <v>10</v>
      </c>
      <c r="L381" s="364">
        <v>204.00299999999999</v>
      </c>
    </row>
    <row r="382" spans="1:13" ht="15" x14ac:dyDescent="0.25">
      <c r="A382">
        <f>COUNTIF($B$1:B382,'TABLA LM'!$D$6)</f>
        <v>5</v>
      </c>
      <c r="B382" s="132">
        <v>145486</v>
      </c>
      <c r="C382" s="132" t="s">
        <v>344</v>
      </c>
      <c r="D382" s="364">
        <v>6667</v>
      </c>
      <c r="E382" s="133"/>
      <c r="F382" s="443">
        <f>VLOOKUP($H382,LISTAS!$C$3:$D$36,2,0)</f>
        <v>2</v>
      </c>
      <c r="G382" s="132">
        <v>180246</v>
      </c>
      <c r="H382" s="132" t="s">
        <v>526</v>
      </c>
      <c r="I382" s="132" t="s">
        <v>542</v>
      </c>
      <c r="J382" s="132">
        <v>30</v>
      </c>
      <c r="K382" s="132" t="s">
        <v>8</v>
      </c>
      <c r="L382" s="364">
        <v>6667</v>
      </c>
      <c r="M382" s="2">
        <f>INT(L382*3%)</f>
        <v>200</v>
      </c>
    </row>
    <row r="383" spans="1:13" ht="15" x14ac:dyDescent="0.25">
      <c r="A383">
        <f>COUNTIF($B$1:B383,'TABLA LM'!$D$6)</f>
        <v>5</v>
      </c>
      <c r="B383" s="132">
        <v>145486</v>
      </c>
      <c r="C383" s="132" t="s">
        <v>344</v>
      </c>
      <c r="D383" s="364">
        <v>6667</v>
      </c>
      <c r="E383" s="133"/>
      <c r="F383" s="443">
        <f>VLOOKUP($H383,LISTAS!$C$3:$D$36,2,0)</f>
        <v>3</v>
      </c>
      <c r="G383" s="132">
        <v>200842</v>
      </c>
      <c r="H383" s="132" t="s">
        <v>518</v>
      </c>
      <c r="I383" s="132" t="s">
        <v>122</v>
      </c>
      <c r="J383" s="132"/>
      <c r="K383" s="132" t="s">
        <v>8</v>
      </c>
      <c r="L383" s="364">
        <v>31</v>
      </c>
    </row>
    <row r="384" spans="1:13" ht="15" x14ac:dyDescent="0.25">
      <c r="A384">
        <f>COUNTIF($B$1:B384,'TABLA LM'!$D$6)</f>
        <v>5</v>
      </c>
      <c r="B384" s="132">
        <v>145486</v>
      </c>
      <c r="C384" s="132" t="s">
        <v>344</v>
      </c>
      <c r="D384" s="364">
        <v>6667</v>
      </c>
      <c r="E384" s="133"/>
      <c r="F384" s="443">
        <f>VLOOKUP($H384,LISTAS!$C$3:$D$36,2,0)</f>
        <v>7</v>
      </c>
      <c r="G384" s="132">
        <v>212136</v>
      </c>
      <c r="H384" s="132" t="s">
        <v>521</v>
      </c>
      <c r="I384" s="132" t="s">
        <v>345</v>
      </c>
      <c r="J384" s="132"/>
      <c r="K384" s="132" t="s">
        <v>8</v>
      </c>
      <c r="L384" s="364">
        <v>6800</v>
      </c>
    </row>
    <row r="385" spans="1:13" ht="15" x14ac:dyDescent="0.25">
      <c r="A385">
        <f>COUNTIF($B$1:B385,'TABLA LM'!$D$6)</f>
        <v>5</v>
      </c>
      <c r="B385" s="132">
        <v>145486</v>
      </c>
      <c r="C385" s="132" t="s">
        <v>344</v>
      </c>
      <c r="D385" s="364">
        <v>6667</v>
      </c>
      <c r="E385" s="133"/>
      <c r="F385" s="443">
        <f>VLOOKUP($H385,LISTAS!$C$3:$D$36,2,0)</f>
        <v>11</v>
      </c>
      <c r="G385" s="132">
        <v>212135</v>
      </c>
      <c r="H385" s="132" t="s">
        <v>527</v>
      </c>
      <c r="I385" s="132" t="s">
        <v>493</v>
      </c>
      <c r="J385" s="132"/>
      <c r="K385" s="132" t="s">
        <v>8</v>
      </c>
      <c r="L385" s="364">
        <v>6870</v>
      </c>
    </row>
    <row r="386" spans="1:13" ht="15" x14ac:dyDescent="0.25">
      <c r="A386">
        <f>COUNTIF($B$1:B386,'TABLA LM'!$D$6)</f>
        <v>5</v>
      </c>
      <c r="B386" s="134">
        <v>145684</v>
      </c>
      <c r="C386" s="134" t="s">
        <v>390</v>
      </c>
      <c r="D386" s="476">
        <v>4854</v>
      </c>
      <c r="E386" s="135"/>
      <c r="F386" s="443">
        <f>VLOOKUP($H386,LISTAS!$C$3:$D$36,2,0)</f>
        <v>1</v>
      </c>
      <c r="G386" s="475">
        <v>130367</v>
      </c>
      <c r="H386" s="134" t="s">
        <v>531</v>
      </c>
      <c r="I386" s="134" t="s">
        <v>39</v>
      </c>
      <c r="J386" s="134">
        <v>5</v>
      </c>
      <c r="K386" s="134" t="s">
        <v>21</v>
      </c>
      <c r="L386" s="476">
        <v>25</v>
      </c>
      <c r="M386" s="477">
        <f>(J386*L387)/1000</f>
        <v>24.27</v>
      </c>
    </row>
    <row r="387" spans="1:13" ht="15" x14ac:dyDescent="0.25">
      <c r="A387">
        <f>COUNTIF($B$1:B387,'TABLA LM'!$D$6)</f>
        <v>5</v>
      </c>
      <c r="B387" s="134">
        <v>145684</v>
      </c>
      <c r="C387" s="134" t="s">
        <v>390</v>
      </c>
      <c r="D387" s="476">
        <v>4854</v>
      </c>
      <c r="E387" s="135"/>
      <c r="F387" s="443">
        <f>VLOOKUP($H387,LISTAS!$C$3:$D$36,2,0)</f>
        <v>2</v>
      </c>
      <c r="G387" s="134">
        <v>180248</v>
      </c>
      <c r="H387" s="134" t="s">
        <v>526</v>
      </c>
      <c r="I387" s="134" t="s">
        <v>549</v>
      </c>
      <c r="J387" s="134">
        <v>5</v>
      </c>
      <c r="K387" s="134" t="s">
        <v>8</v>
      </c>
      <c r="L387" s="365">
        <v>4854</v>
      </c>
      <c r="M387" s="2">
        <f>INT(L387*3%)</f>
        <v>145</v>
      </c>
    </row>
    <row r="388" spans="1:13" ht="15" x14ac:dyDescent="0.25">
      <c r="A388">
        <f>COUNTIF($B$1:B388,'TABLA LM'!$D$6)</f>
        <v>5</v>
      </c>
      <c r="B388" s="134">
        <v>145684</v>
      </c>
      <c r="C388" s="134" t="s">
        <v>390</v>
      </c>
      <c r="D388" s="476">
        <v>4854</v>
      </c>
      <c r="E388" s="135"/>
      <c r="F388" s="443">
        <f>VLOOKUP($H388,LISTAS!$C$3:$D$36,2,0)</f>
        <v>3</v>
      </c>
      <c r="G388" s="134">
        <v>200833</v>
      </c>
      <c r="H388" s="134" t="s">
        <v>518</v>
      </c>
      <c r="I388" s="134" t="s">
        <v>27</v>
      </c>
      <c r="J388" s="134"/>
      <c r="K388" s="134" t="s">
        <v>8</v>
      </c>
      <c r="L388" s="365">
        <v>12</v>
      </c>
    </row>
    <row r="389" spans="1:13" ht="15" x14ac:dyDescent="0.25">
      <c r="A389">
        <f>COUNTIF($B$1:B389,'TABLA LM'!$D$6)</f>
        <v>5</v>
      </c>
      <c r="B389" s="134">
        <v>145684</v>
      </c>
      <c r="C389" s="134" t="s">
        <v>390</v>
      </c>
      <c r="D389" s="476">
        <v>4854</v>
      </c>
      <c r="E389" s="135"/>
      <c r="F389" s="443">
        <f>VLOOKUP($H389,LISTAS!$C$3:$D$36,2,0)</f>
        <v>4</v>
      </c>
      <c r="G389" s="134">
        <v>201452</v>
      </c>
      <c r="H389" s="134" t="s">
        <v>519</v>
      </c>
      <c r="I389" s="134" t="s">
        <v>32</v>
      </c>
      <c r="J389" s="134"/>
      <c r="K389" s="134" t="s">
        <v>8</v>
      </c>
      <c r="L389" s="365">
        <f>$L$387+$M$387</f>
        <v>4999</v>
      </c>
    </row>
    <row r="390" spans="1:13" ht="15" x14ac:dyDescent="0.25">
      <c r="A390">
        <f>COUNTIF($B$1:B390,'TABLA LM'!$D$6)</f>
        <v>5</v>
      </c>
      <c r="B390" s="134">
        <v>145684</v>
      </c>
      <c r="C390" s="134" t="s">
        <v>390</v>
      </c>
      <c r="D390" s="476">
        <v>4854</v>
      </c>
      <c r="E390" s="135"/>
      <c r="F390" s="443">
        <f>VLOOKUP($H390,LISTAS!$C$3:$D$36,2,0)</f>
        <v>5</v>
      </c>
      <c r="G390" s="134">
        <v>203264</v>
      </c>
      <c r="H390" s="134" t="s">
        <v>520</v>
      </c>
      <c r="I390" s="134" t="s">
        <v>24</v>
      </c>
      <c r="J390" s="134"/>
      <c r="K390" s="134" t="s">
        <v>8</v>
      </c>
      <c r="L390" s="365">
        <f t="shared" ref="L390:L393" si="11">$L$387+$M$387</f>
        <v>4999</v>
      </c>
    </row>
    <row r="391" spans="1:13" ht="15" x14ac:dyDescent="0.25">
      <c r="A391">
        <f>COUNTIF($B$1:B391,'TABLA LM'!$D$6)</f>
        <v>5</v>
      </c>
      <c r="B391" s="134">
        <v>145684</v>
      </c>
      <c r="C391" s="134" t="s">
        <v>390</v>
      </c>
      <c r="D391" s="476">
        <v>4854</v>
      </c>
      <c r="E391" s="135"/>
      <c r="F391" s="443">
        <f>VLOOKUP($H391,LISTAS!$C$3:$D$36,2,0)</f>
        <v>6</v>
      </c>
      <c r="G391" s="134">
        <v>203265</v>
      </c>
      <c r="H391" s="134" t="s">
        <v>525</v>
      </c>
      <c r="I391" s="134" t="s">
        <v>23</v>
      </c>
      <c r="J391" s="134"/>
      <c r="K391" s="134" t="s">
        <v>8</v>
      </c>
      <c r="L391" s="365">
        <f t="shared" si="11"/>
        <v>4999</v>
      </c>
    </row>
    <row r="392" spans="1:13" ht="15" x14ac:dyDescent="0.25">
      <c r="A392">
        <f>COUNTIF($B$1:B392,'TABLA LM'!$D$6)</f>
        <v>5</v>
      </c>
      <c r="B392" s="134">
        <v>145684</v>
      </c>
      <c r="C392" s="134" t="s">
        <v>390</v>
      </c>
      <c r="D392" s="476">
        <v>4854</v>
      </c>
      <c r="E392" s="135"/>
      <c r="F392" s="443">
        <f>VLOOKUP($H392,LISTAS!$C$3:$D$36,2,0)</f>
        <v>7</v>
      </c>
      <c r="G392" s="134">
        <v>211854</v>
      </c>
      <c r="H392" s="134" t="s">
        <v>521</v>
      </c>
      <c r="I392" s="134" t="s">
        <v>41</v>
      </c>
      <c r="J392" s="134"/>
      <c r="K392" s="134" t="s">
        <v>8</v>
      </c>
      <c r="L392" s="365">
        <f t="shared" si="11"/>
        <v>4999</v>
      </c>
    </row>
    <row r="393" spans="1:13" ht="15" x14ac:dyDescent="0.25">
      <c r="A393">
        <f>COUNTIF($B$1:B393,'TABLA LM'!$D$6)</f>
        <v>5</v>
      </c>
      <c r="B393" s="134">
        <v>145684</v>
      </c>
      <c r="C393" s="134" t="s">
        <v>390</v>
      </c>
      <c r="D393" s="476">
        <v>4854</v>
      </c>
      <c r="E393" s="135"/>
      <c r="F393" s="443">
        <f>VLOOKUP($H393,LISTAS!$C$3:$D$36,2,0)</f>
        <v>8</v>
      </c>
      <c r="G393" s="134">
        <v>211855</v>
      </c>
      <c r="H393" s="134" t="s">
        <v>522</v>
      </c>
      <c r="I393" s="134" t="s">
        <v>40</v>
      </c>
      <c r="J393" s="134"/>
      <c r="K393" s="134" t="s">
        <v>8</v>
      </c>
      <c r="L393" s="365">
        <f t="shared" si="11"/>
        <v>4999</v>
      </c>
    </row>
    <row r="394" spans="1:13" ht="15" x14ac:dyDescent="0.25">
      <c r="A394">
        <f>COUNTIF($B$1:B394,'TABLA LM'!$D$6)</f>
        <v>5</v>
      </c>
      <c r="B394" s="136">
        <v>145685</v>
      </c>
      <c r="C394" s="136" t="s">
        <v>430</v>
      </c>
      <c r="D394" s="476">
        <v>4854</v>
      </c>
      <c r="E394" s="137"/>
      <c r="F394" s="443">
        <f>VLOOKUP($H394,LISTAS!$C$3:$D$36,2,0)</f>
        <v>1</v>
      </c>
      <c r="G394" s="475">
        <v>130367</v>
      </c>
      <c r="H394" s="136" t="s">
        <v>531</v>
      </c>
      <c r="I394" s="136" t="s">
        <v>39</v>
      </c>
      <c r="J394" s="136">
        <v>5</v>
      </c>
      <c r="K394" s="136" t="s">
        <v>21</v>
      </c>
      <c r="L394" s="476">
        <v>25</v>
      </c>
      <c r="M394" s="477">
        <f>(J394*L395)/1000</f>
        <v>24.27</v>
      </c>
    </row>
    <row r="395" spans="1:13" ht="15" x14ac:dyDescent="0.25">
      <c r="A395">
        <f>COUNTIF($B$1:B395,'TABLA LM'!$D$6)</f>
        <v>5</v>
      </c>
      <c r="B395" s="136">
        <v>145685</v>
      </c>
      <c r="C395" s="136" t="s">
        <v>430</v>
      </c>
      <c r="D395" s="476">
        <v>4854</v>
      </c>
      <c r="E395" s="137"/>
      <c r="F395" s="443">
        <f>VLOOKUP($H395,LISTAS!$C$3:$D$36,2,0)</f>
        <v>2</v>
      </c>
      <c r="G395" s="136">
        <v>180248</v>
      </c>
      <c r="H395" s="136" t="s">
        <v>526</v>
      </c>
      <c r="I395" s="136" t="s">
        <v>549</v>
      </c>
      <c r="J395" s="136">
        <v>5</v>
      </c>
      <c r="K395" s="136" t="s">
        <v>8</v>
      </c>
      <c r="L395" s="366">
        <v>4854</v>
      </c>
      <c r="M395" s="2">
        <f>INT(L395*3%)</f>
        <v>145</v>
      </c>
    </row>
    <row r="396" spans="1:13" ht="15" x14ac:dyDescent="0.25">
      <c r="A396">
        <f>COUNTIF($B$1:B396,'TABLA LM'!$D$6)</f>
        <v>5</v>
      </c>
      <c r="B396" s="136">
        <v>145685</v>
      </c>
      <c r="C396" s="136" t="s">
        <v>430</v>
      </c>
      <c r="D396" s="476">
        <v>4854</v>
      </c>
      <c r="E396" s="137"/>
      <c r="F396" s="443">
        <f>VLOOKUP($H396,LISTAS!$C$3:$D$36,2,0)</f>
        <v>3</v>
      </c>
      <c r="G396" s="136">
        <v>200833</v>
      </c>
      <c r="H396" s="136" t="s">
        <v>518</v>
      </c>
      <c r="I396" s="136" t="s">
        <v>27</v>
      </c>
      <c r="J396" s="136"/>
      <c r="K396" s="136" t="s">
        <v>8</v>
      </c>
      <c r="L396" s="366">
        <v>12</v>
      </c>
    </row>
    <row r="397" spans="1:13" ht="15" x14ac:dyDescent="0.25">
      <c r="A397">
        <f>COUNTIF($B$1:B397,'TABLA LM'!$D$6)</f>
        <v>5</v>
      </c>
      <c r="B397" s="136">
        <v>145685</v>
      </c>
      <c r="C397" s="136" t="s">
        <v>430</v>
      </c>
      <c r="D397" s="476">
        <v>4854</v>
      </c>
      <c r="E397" s="137"/>
      <c r="F397" s="443">
        <f>VLOOKUP($H397,LISTAS!$C$3:$D$36,2,0)</f>
        <v>4</v>
      </c>
      <c r="G397" s="136">
        <v>201452</v>
      </c>
      <c r="H397" s="136" t="s">
        <v>519</v>
      </c>
      <c r="I397" s="136" t="s">
        <v>32</v>
      </c>
      <c r="J397" s="136"/>
      <c r="K397" s="136" t="s">
        <v>8</v>
      </c>
      <c r="L397" s="366">
        <f>$L$395+$M$395</f>
        <v>4999</v>
      </c>
    </row>
    <row r="398" spans="1:13" ht="15" x14ac:dyDescent="0.25">
      <c r="A398">
        <f>COUNTIF($B$1:B398,'TABLA LM'!$D$6)</f>
        <v>5</v>
      </c>
      <c r="B398" s="136">
        <v>145685</v>
      </c>
      <c r="C398" s="136" t="s">
        <v>430</v>
      </c>
      <c r="D398" s="476">
        <v>4854</v>
      </c>
      <c r="E398" s="137"/>
      <c r="F398" s="443">
        <f>VLOOKUP($H398,LISTAS!$C$3:$D$36,2,0)</f>
        <v>5</v>
      </c>
      <c r="G398" s="136">
        <v>203264</v>
      </c>
      <c r="H398" s="136" t="s">
        <v>520</v>
      </c>
      <c r="I398" s="136" t="s">
        <v>24</v>
      </c>
      <c r="J398" s="136"/>
      <c r="K398" s="136" t="s">
        <v>8</v>
      </c>
      <c r="L398" s="366">
        <f t="shared" ref="L398:L401" si="12">$L$395+$M$395</f>
        <v>4999</v>
      </c>
    </row>
    <row r="399" spans="1:13" ht="15" x14ac:dyDescent="0.25">
      <c r="A399">
        <f>COUNTIF($B$1:B399,'TABLA LM'!$D$6)</f>
        <v>5</v>
      </c>
      <c r="B399" s="136">
        <v>145685</v>
      </c>
      <c r="C399" s="136" t="s">
        <v>430</v>
      </c>
      <c r="D399" s="476">
        <v>4854</v>
      </c>
      <c r="E399" s="137"/>
      <c r="F399" s="443">
        <f>VLOOKUP($H399,LISTAS!$C$3:$D$36,2,0)</f>
        <v>6</v>
      </c>
      <c r="G399" s="136">
        <v>203265</v>
      </c>
      <c r="H399" s="136" t="s">
        <v>525</v>
      </c>
      <c r="I399" s="136" t="s">
        <v>23</v>
      </c>
      <c r="J399" s="136"/>
      <c r="K399" s="136" t="s">
        <v>8</v>
      </c>
      <c r="L399" s="366">
        <f t="shared" si="12"/>
        <v>4999</v>
      </c>
    </row>
    <row r="400" spans="1:13" ht="15" x14ac:dyDescent="0.25">
      <c r="A400">
        <f>COUNTIF($B$1:B400,'TABLA LM'!$D$6)</f>
        <v>5</v>
      </c>
      <c r="B400" s="136">
        <v>145685</v>
      </c>
      <c r="C400" s="136" t="s">
        <v>430</v>
      </c>
      <c r="D400" s="476">
        <v>4854</v>
      </c>
      <c r="E400" s="137"/>
      <c r="F400" s="443">
        <f>VLOOKUP($H400,LISTAS!$C$3:$D$36,2,0)</f>
        <v>7</v>
      </c>
      <c r="G400" s="136">
        <v>214921</v>
      </c>
      <c r="H400" s="136" t="s">
        <v>521</v>
      </c>
      <c r="I400" s="136" t="s">
        <v>432</v>
      </c>
      <c r="J400" s="136"/>
      <c r="K400" s="136" t="s">
        <v>8</v>
      </c>
      <c r="L400" s="366">
        <f t="shared" si="12"/>
        <v>4999</v>
      </c>
    </row>
    <row r="401" spans="1:13" ht="15" x14ac:dyDescent="0.25">
      <c r="A401">
        <f>COUNTIF($B$1:B401,'TABLA LM'!$D$6)</f>
        <v>5</v>
      </c>
      <c r="B401" s="136">
        <v>145685</v>
      </c>
      <c r="C401" s="136" t="s">
        <v>430</v>
      </c>
      <c r="D401" s="476">
        <v>4854</v>
      </c>
      <c r="E401" s="137"/>
      <c r="F401" s="443">
        <f>VLOOKUP($H401,LISTAS!$C$3:$D$36,2,0)</f>
        <v>8</v>
      </c>
      <c r="G401" s="136">
        <v>214920</v>
      </c>
      <c r="H401" s="136" t="s">
        <v>522</v>
      </c>
      <c r="I401" s="136" t="s">
        <v>431</v>
      </c>
      <c r="J401" s="136"/>
      <c r="K401" s="136" t="s">
        <v>8</v>
      </c>
      <c r="L401" s="366">
        <f t="shared" si="12"/>
        <v>4999</v>
      </c>
    </row>
    <row r="402" spans="1:13" ht="15" x14ac:dyDescent="0.25">
      <c r="A402">
        <f>COUNTIF($B$1:B402,'TABLA LM'!$D$6)</f>
        <v>5</v>
      </c>
      <c r="B402" s="138" t="s">
        <v>506</v>
      </c>
      <c r="C402" s="139" t="s">
        <v>38</v>
      </c>
      <c r="D402" s="476">
        <v>4854</v>
      </c>
      <c r="E402" s="140"/>
      <c r="F402" s="443">
        <f>VLOOKUP($H402,LISTAS!$C$3:$D$36,2,0)</f>
        <v>1</v>
      </c>
      <c r="G402" s="475">
        <v>130367</v>
      </c>
      <c r="H402" s="139" t="s">
        <v>531</v>
      </c>
      <c r="I402" s="139" t="s">
        <v>39</v>
      </c>
      <c r="J402" s="139">
        <v>5</v>
      </c>
      <c r="K402" s="139" t="s">
        <v>21</v>
      </c>
      <c r="L402" s="476">
        <v>25</v>
      </c>
      <c r="M402" s="477">
        <f>(J402*L403)/1000</f>
        <v>24.27</v>
      </c>
    </row>
    <row r="403" spans="1:13" ht="15" x14ac:dyDescent="0.25">
      <c r="A403">
        <f>COUNTIF($B$1:B403,'TABLA LM'!$D$6)</f>
        <v>5</v>
      </c>
      <c r="B403" s="138" t="s">
        <v>506</v>
      </c>
      <c r="C403" s="139" t="s">
        <v>38</v>
      </c>
      <c r="D403" s="476">
        <v>4854</v>
      </c>
      <c r="E403" s="140"/>
      <c r="F403" s="443">
        <f>VLOOKUP($H403,LISTAS!$C$3:$D$36,2,0)</f>
        <v>2</v>
      </c>
      <c r="G403" s="139">
        <v>180248</v>
      </c>
      <c r="H403" s="139" t="s">
        <v>526</v>
      </c>
      <c r="I403" s="139" t="s">
        <v>549</v>
      </c>
      <c r="J403" s="139">
        <v>5</v>
      </c>
      <c r="K403" s="139" t="s">
        <v>8</v>
      </c>
      <c r="L403" s="367">
        <v>4854</v>
      </c>
      <c r="M403" s="2">
        <f>INT(L403*3%)</f>
        <v>145</v>
      </c>
    </row>
    <row r="404" spans="1:13" ht="15" x14ac:dyDescent="0.25">
      <c r="A404">
        <f>COUNTIF($B$1:B404,'TABLA LM'!$D$6)</f>
        <v>5</v>
      </c>
      <c r="B404" s="138" t="s">
        <v>506</v>
      </c>
      <c r="C404" s="139" t="s">
        <v>38</v>
      </c>
      <c r="D404" s="476">
        <v>4854</v>
      </c>
      <c r="E404" s="140"/>
      <c r="F404" s="443">
        <f>VLOOKUP($H404,LISTAS!$C$3:$D$36,2,0)</f>
        <v>3</v>
      </c>
      <c r="G404" s="139">
        <v>200833</v>
      </c>
      <c r="H404" s="139" t="s">
        <v>518</v>
      </c>
      <c r="I404" s="139" t="s">
        <v>27</v>
      </c>
      <c r="J404" s="139"/>
      <c r="K404" s="139" t="s">
        <v>8</v>
      </c>
      <c r="L404" s="367">
        <v>13</v>
      </c>
    </row>
    <row r="405" spans="1:13" ht="15" x14ac:dyDescent="0.25">
      <c r="A405">
        <f>COUNTIF($B$1:B405,'TABLA LM'!$D$6)</f>
        <v>5</v>
      </c>
      <c r="B405" s="138" t="s">
        <v>506</v>
      </c>
      <c r="C405" s="139" t="s">
        <v>38</v>
      </c>
      <c r="D405" s="476">
        <v>4854</v>
      </c>
      <c r="E405" s="140"/>
      <c r="F405" s="443">
        <f>VLOOKUP($H405,LISTAS!$C$3:$D$36,2,0)</f>
        <v>4</v>
      </c>
      <c r="G405" s="139">
        <v>201452</v>
      </c>
      <c r="H405" s="139" t="s">
        <v>519</v>
      </c>
      <c r="I405" s="139" t="s">
        <v>32</v>
      </c>
      <c r="J405" s="139"/>
      <c r="K405" s="139" t="s">
        <v>8</v>
      </c>
      <c r="L405" s="367">
        <f>$L$403+$M$403</f>
        <v>4999</v>
      </c>
    </row>
    <row r="406" spans="1:13" ht="15" x14ac:dyDescent="0.25">
      <c r="A406">
        <f>COUNTIF($B$1:B406,'TABLA LM'!$D$6)</f>
        <v>5</v>
      </c>
      <c r="B406" s="138" t="s">
        <v>506</v>
      </c>
      <c r="C406" s="139" t="s">
        <v>38</v>
      </c>
      <c r="D406" s="476">
        <v>4854</v>
      </c>
      <c r="E406" s="140"/>
      <c r="F406" s="443">
        <f>VLOOKUP($H406,LISTAS!$C$3:$D$36,2,0)</f>
        <v>5</v>
      </c>
      <c r="G406" s="139">
        <v>203264</v>
      </c>
      <c r="H406" s="139" t="s">
        <v>520</v>
      </c>
      <c r="I406" s="139" t="s">
        <v>24</v>
      </c>
      <c r="J406" s="139"/>
      <c r="K406" s="139" t="s">
        <v>8</v>
      </c>
      <c r="L406" s="367">
        <f t="shared" ref="L406:L409" si="13">$L$403+$M$403</f>
        <v>4999</v>
      </c>
    </row>
    <row r="407" spans="1:13" ht="15" x14ac:dyDescent="0.25">
      <c r="A407">
        <f>COUNTIF($B$1:B407,'TABLA LM'!$D$6)</f>
        <v>5</v>
      </c>
      <c r="B407" s="138" t="s">
        <v>506</v>
      </c>
      <c r="C407" s="139" t="s">
        <v>38</v>
      </c>
      <c r="D407" s="476">
        <v>4854</v>
      </c>
      <c r="E407" s="140"/>
      <c r="F407" s="443">
        <f>VLOOKUP($H407,LISTAS!$C$3:$D$36,2,0)</f>
        <v>6</v>
      </c>
      <c r="G407" s="139">
        <v>203265</v>
      </c>
      <c r="H407" s="139" t="s">
        <v>525</v>
      </c>
      <c r="I407" s="139" t="s">
        <v>23</v>
      </c>
      <c r="J407" s="139"/>
      <c r="K407" s="139" t="s">
        <v>8</v>
      </c>
      <c r="L407" s="367">
        <f t="shared" si="13"/>
        <v>4999</v>
      </c>
    </row>
    <row r="408" spans="1:13" ht="15" x14ac:dyDescent="0.25">
      <c r="A408">
        <f>COUNTIF($B$1:B408,'TABLA LM'!$D$6)</f>
        <v>5</v>
      </c>
      <c r="B408" s="138" t="s">
        <v>506</v>
      </c>
      <c r="C408" s="139" t="s">
        <v>38</v>
      </c>
      <c r="D408" s="476">
        <v>4854</v>
      </c>
      <c r="E408" s="140"/>
      <c r="F408" s="443">
        <f>VLOOKUP($H408,LISTAS!$C$3:$D$36,2,0)</f>
        <v>7</v>
      </c>
      <c r="G408" s="139">
        <v>211854</v>
      </c>
      <c r="H408" s="139" t="s">
        <v>521</v>
      </c>
      <c r="I408" s="139" t="s">
        <v>41</v>
      </c>
      <c r="J408" s="139"/>
      <c r="K408" s="139" t="s">
        <v>8</v>
      </c>
      <c r="L408" s="367">
        <f t="shared" si="13"/>
        <v>4999</v>
      </c>
    </row>
    <row r="409" spans="1:13" ht="15" x14ac:dyDescent="0.25">
      <c r="A409">
        <f>COUNTIF($B$1:B409,'TABLA LM'!$D$6)</f>
        <v>5</v>
      </c>
      <c r="B409" s="138" t="s">
        <v>506</v>
      </c>
      <c r="C409" s="139" t="s">
        <v>38</v>
      </c>
      <c r="D409" s="476">
        <v>4854</v>
      </c>
      <c r="E409" s="140"/>
      <c r="F409" s="443">
        <f>VLOOKUP($H409,LISTAS!$C$3:$D$36,2,0)</f>
        <v>8</v>
      </c>
      <c r="G409" s="139">
        <v>211855</v>
      </c>
      <c r="H409" s="139" t="s">
        <v>522</v>
      </c>
      <c r="I409" s="139" t="s">
        <v>40</v>
      </c>
      <c r="J409" s="139"/>
      <c r="K409" s="139" t="s">
        <v>8</v>
      </c>
      <c r="L409" s="367">
        <f t="shared" si="13"/>
        <v>4999</v>
      </c>
    </row>
    <row r="410" spans="1:13" ht="15" x14ac:dyDescent="0.25">
      <c r="A410">
        <f>COUNTIF($B$1:B410,'TABLA LM'!$D$6)</f>
        <v>5</v>
      </c>
      <c r="B410" s="138" t="s">
        <v>506</v>
      </c>
      <c r="C410" s="139" t="s">
        <v>38</v>
      </c>
      <c r="D410" s="476">
        <v>4854</v>
      </c>
      <c r="E410" s="140"/>
      <c r="F410" s="443">
        <f>VLOOKUP($H410,LISTAS!$C$3:$D$36,2,0)</f>
        <v>21</v>
      </c>
      <c r="G410" s="139">
        <v>200866</v>
      </c>
      <c r="H410" s="139" t="s">
        <v>574</v>
      </c>
      <c r="I410" s="139" t="s">
        <v>35</v>
      </c>
      <c r="J410" s="139"/>
      <c r="K410" s="139" t="s">
        <v>8</v>
      </c>
      <c r="L410" s="367">
        <v>26</v>
      </c>
    </row>
    <row r="411" spans="1:13" ht="15" x14ac:dyDescent="0.25">
      <c r="A411">
        <f>COUNTIF($B$1:B411,'TABLA LM'!$D$6)</f>
        <v>5</v>
      </c>
      <c r="B411" s="141" t="s">
        <v>507</v>
      </c>
      <c r="C411" s="142" t="s">
        <v>38</v>
      </c>
      <c r="D411" s="476">
        <v>4615</v>
      </c>
      <c r="E411" s="143"/>
      <c r="F411" s="443">
        <f>VLOOKUP($H411,LISTAS!$C$3:$D$36,2,0)</f>
        <v>1</v>
      </c>
      <c r="G411" s="475">
        <v>130367</v>
      </c>
      <c r="H411" s="142" t="s">
        <v>531</v>
      </c>
      <c r="I411" s="142" t="s">
        <v>39</v>
      </c>
      <c r="J411" s="142">
        <v>5</v>
      </c>
      <c r="K411" s="142" t="s">
        <v>21</v>
      </c>
      <c r="L411" s="476">
        <v>25</v>
      </c>
      <c r="M411" s="477">
        <f>(J411*L412)/1000</f>
        <v>23.074999999999999</v>
      </c>
    </row>
    <row r="412" spans="1:13" ht="15" x14ac:dyDescent="0.25">
      <c r="A412">
        <f>COUNTIF($B$1:B412,'TABLA LM'!$D$6)</f>
        <v>5</v>
      </c>
      <c r="B412" s="141" t="s">
        <v>507</v>
      </c>
      <c r="C412" s="142" t="s">
        <v>38</v>
      </c>
      <c r="D412" s="476">
        <v>4615</v>
      </c>
      <c r="E412" s="143"/>
      <c r="F412" s="443">
        <f>VLOOKUP($H412,LISTAS!$C$3:$D$36,2,0)</f>
        <v>2</v>
      </c>
      <c r="G412" s="142">
        <v>180248</v>
      </c>
      <c r="H412" s="142" t="s">
        <v>526</v>
      </c>
      <c r="I412" s="142" t="s">
        <v>549</v>
      </c>
      <c r="J412" s="142">
        <v>5</v>
      </c>
      <c r="K412" s="142" t="s">
        <v>8</v>
      </c>
      <c r="L412" s="368">
        <v>4615</v>
      </c>
      <c r="M412" s="2">
        <f>INT(L412*3%)</f>
        <v>138</v>
      </c>
    </row>
    <row r="413" spans="1:13" ht="15" x14ac:dyDescent="0.25">
      <c r="A413">
        <f>COUNTIF($B$1:B413,'TABLA LM'!$D$6)</f>
        <v>5</v>
      </c>
      <c r="B413" s="141" t="s">
        <v>507</v>
      </c>
      <c r="C413" s="142" t="s">
        <v>38</v>
      </c>
      <c r="D413" s="476">
        <v>4615</v>
      </c>
      <c r="E413" s="143"/>
      <c r="F413" s="443">
        <f>VLOOKUP($H413,LISTAS!$C$3:$D$36,2,0)</f>
        <v>3</v>
      </c>
      <c r="G413" s="142">
        <v>200833</v>
      </c>
      <c r="H413" s="142" t="s">
        <v>518</v>
      </c>
      <c r="I413" s="142" t="s">
        <v>27</v>
      </c>
      <c r="J413" s="142"/>
      <c r="K413" s="142" t="s">
        <v>8</v>
      </c>
      <c r="L413" s="368">
        <v>12</v>
      </c>
    </row>
    <row r="414" spans="1:13" ht="15" x14ac:dyDescent="0.25">
      <c r="A414">
        <f>COUNTIF($B$1:B414,'TABLA LM'!$D$6)</f>
        <v>5</v>
      </c>
      <c r="B414" s="141" t="s">
        <v>507</v>
      </c>
      <c r="C414" s="142" t="s">
        <v>38</v>
      </c>
      <c r="D414" s="476">
        <v>4615</v>
      </c>
      <c r="E414" s="143"/>
      <c r="F414" s="443">
        <f>VLOOKUP($H414,LISTAS!$C$3:$D$36,2,0)</f>
        <v>4</v>
      </c>
      <c r="G414" s="142">
        <v>201452</v>
      </c>
      <c r="H414" s="142" t="s">
        <v>519</v>
      </c>
      <c r="I414" s="142" t="s">
        <v>32</v>
      </c>
      <c r="J414" s="142"/>
      <c r="K414" s="142" t="s">
        <v>8</v>
      </c>
      <c r="L414" s="368">
        <f>$L$412+$M$412</f>
        <v>4753</v>
      </c>
    </row>
    <row r="415" spans="1:13" ht="15" x14ac:dyDescent="0.25">
      <c r="A415">
        <f>COUNTIF($B$1:B415,'TABLA LM'!$D$6)</f>
        <v>5</v>
      </c>
      <c r="B415" s="141" t="s">
        <v>507</v>
      </c>
      <c r="C415" s="142" t="s">
        <v>38</v>
      </c>
      <c r="D415" s="476">
        <v>4615</v>
      </c>
      <c r="E415" s="143"/>
      <c r="F415" s="443">
        <f>VLOOKUP($H415,LISTAS!$C$3:$D$36,2,0)</f>
        <v>5</v>
      </c>
      <c r="G415" s="142">
        <v>203264</v>
      </c>
      <c r="H415" s="142" t="s">
        <v>520</v>
      </c>
      <c r="I415" s="142" t="s">
        <v>24</v>
      </c>
      <c r="J415" s="142"/>
      <c r="K415" s="142" t="s">
        <v>8</v>
      </c>
      <c r="L415" s="368">
        <f t="shared" ref="L415:L418" si="14">$L$412+$M$412</f>
        <v>4753</v>
      </c>
    </row>
    <row r="416" spans="1:13" ht="15" x14ac:dyDescent="0.25">
      <c r="A416">
        <f>COUNTIF($B$1:B416,'TABLA LM'!$D$6)</f>
        <v>5</v>
      </c>
      <c r="B416" s="141" t="s">
        <v>507</v>
      </c>
      <c r="C416" s="142" t="s">
        <v>38</v>
      </c>
      <c r="D416" s="476">
        <v>4615</v>
      </c>
      <c r="E416" s="143"/>
      <c r="F416" s="443">
        <f>VLOOKUP($H416,LISTAS!$C$3:$D$36,2,0)</f>
        <v>6</v>
      </c>
      <c r="G416" s="142">
        <v>203265</v>
      </c>
      <c r="H416" s="142" t="s">
        <v>525</v>
      </c>
      <c r="I416" s="142" t="s">
        <v>23</v>
      </c>
      <c r="J416" s="142"/>
      <c r="K416" s="142" t="s">
        <v>8</v>
      </c>
      <c r="L416" s="368">
        <f t="shared" si="14"/>
        <v>4753</v>
      </c>
    </row>
    <row r="417" spans="1:13" ht="15" x14ac:dyDescent="0.25">
      <c r="A417">
        <f>COUNTIF($B$1:B417,'TABLA LM'!$D$6)</f>
        <v>5</v>
      </c>
      <c r="B417" s="141" t="s">
        <v>507</v>
      </c>
      <c r="C417" s="142" t="s">
        <v>38</v>
      </c>
      <c r="D417" s="476">
        <v>4615</v>
      </c>
      <c r="E417" s="143"/>
      <c r="F417" s="443">
        <f>VLOOKUP($H417,LISTAS!$C$3:$D$36,2,0)</f>
        <v>7</v>
      </c>
      <c r="G417" s="142">
        <v>211856</v>
      </c>
      <c r="H417" s="142" t="s">
        <v>521</v>
      </c>
      <c r="I417" s="142" t="s">
        <v>43</v>
      </c>
      <c r="J417" s="142"/>
      <c r="K417" s="142" t="s">
        <v>8</v>
      </c>
      <c r="L417" s="368">
        <f t="shared" si="14"/>
        <v>4753</v>
      </c>
    </row>
    <row r="418" spans="1:13" ht="15" x14ac:dyDescent="0.25">
      <c r="A418">
        <f>COUNTIF($B$1:B418,'TABLA LM'!$D$6)</f>
        <v>5</v>
      </c>
      <c r="B418" s="141" t="s">
        <v>507</v>
      </c>
      <c r="C418" s="142" t="s">
        <v>38</v>
      </c>
      <c r="D418" s="476">
        <v>4615</v>
      </c>
      <c r="E418" s="143"/>
      <c r="F418" s="443">
        <f>VLOOKUP($H418,LISTAS!$C$3:$D$36,2,0)</f>
        <v>8</v>
      </c>
      <c r="G418" s="142">
        <v>211857</v>
      </c>
      <c r="H418" s="142" t="s">
        <v>522</v>
      </c>
      <c r="I418" s="142" t="s">
        <v>42</v>
      </c>
      <c r="J418" s="142"/>
      <c r="K418" s="142" t="s">
        <v>8</v>
      </c>
      <c r="L418" s="368">
        <f t="shared" si="14"/>
        <v>4753</v>
      </c>
    </row>
    <row r="419" spans="1:13" ht="15" x14ac:dyDescent="0.25">
      <c r="A419">
        <f>COUNTIF($B$1:B419,'TABLA LM'!$D$6)</f>
        <v>5</v>
      </c>
      <c r="B419" s="144" t="s">
        <v>508</v>
      </c>
      <c r="C419" s="145" t="s">
        <v>205</v>
      </c>
      <c r="D419" s="476">
        <v>4615</v>
      </c>
      <c r="E419" s="146"/>
      <c r="F419" s="443">
        <f>VLOOKUP($H419,LISTAS!$C$3:$D$36,2,0)</f>
        <v>1</v>
      </c>
      <c r="G419" s="475">
        <v>130367</v>
      </c>
      <c r="H419" s="145" t="s">
        <v>531</v>
      </c>
      <c r="I419" s="145" t="s">
        <v>39</v>
      </c>
      <c r="J419" s="145">
        <v>5</v>
      </c>
      <c r="K419" s="145" t="s">
        <v>21</v>
      </c>
      <c r="L419" s="476">
        <v>25</v>
      </c>
      <c r="M419" s="477">
        <f>(J419*L420)/1000</f>
        <v>23.074999999999999</v>
      </c>
    </row>
    <row r="420" spans="1:13" ht="15" x14ac:dyDescent="0.25">
      <c r="A420">
        <f>COUNTIF($B$1:B420,'TABLA LM'!$D$6)</f>
        <v>5</v>
      </c>
      <c r="B420" s="144" t="s">
        <v>508</v>
      </c>
      <c r="C420" s="145" t="s">
        <v>205</v>
      </c>
      <c r="D420" s="476">
        <v>4615</v>
      </c>
      <c r="E420" s="146"/>
      <c r="F420" s="443">
        <f>VLOOKUP($H420,LISTAS!$C$3:$D$36,2,0)</f>
        <v>2</v>
      </c>
      <c r="G420" s="145">
        <v>180248</v>
      </c>
      <c r="H420" s="145" t="s">
        <v>526</v>
      </c>
      <c r="I420" s="145" t="s">
        <v>549</v>
      </c>
      <c r="J420" s="145">
        <v>5</v>
      </c>
      <c r="K420" s="145" t="s">
        <v>8</v>
      </c>
      <c r="L420" s="369">
        <v>4615</v>
      </c>
      <c r="M420" s="2">
        <f>INT(L420*3%)</f>
        <v>138</v>
      </c>
    </row>
    <row r="421" spans="1:13" ht="15" x14ac:dyDescent="0.25">
      <c r="A421">
        <f>COUNTIF($B$1:B421,'TABLA LM'!$D$6)</f>
        <v>5</v>
      </c>
      <c r="B421" s="144" t="s">
        <v>508</v>
      </c>
      <c r="C421" s="145" t="s">
        <v>205</v>
      </c>
      <c r="D421" s="476">
        <v>4615</v>
      </c>
      <c r="E421" s="146"/>
      <c r="F421" s="443">
        <f>VLOOKUP($H421,LISTAS!$C$3:$D$36,2,0)</f>
        <v>3</v>
      </c>
      <c r="G421" s="145">
        <v>200833</v>
      </c>
      <c r="H421" s="145" t="s">
        <v>518</v>
      </c>
      <c r="I421" s="145" t="s">
        <v>27</v>
      </c>
      <c r="J421" s="145"/>
      <c r="K421" s="145" t="s">
        <v>8</v>
      </c>
      <c r="L421" s="369">
        <v>11</v>
      </c>
    </row>
    <row r="422" spans="1:13" ht="15" x14ac:dyDescent="0.25">
      <c r="A422">
        <f>COUNTIF($B$1:B422,'TABLA LM'!$D$6)</f>
        <v>5</v>
      </c>
      <c r="B422" s="144" t="s">
        <v>508</v>
      </c>
      <c r="C422" s="145" t="s">
        <v>205</v>
      </c>
      <c r="D422" s="476">
        <v>4615</v>
      </c>
      <c r="E422" s="146"/>
      <c r="F422" s="443">
        <f>VLOOKUP($H422,LISTAS!$C$3:$D$36,2,0)</f>
        <v>4</v>
      </c>
      <c r="G422" s="145">
        <v>201452</v>
      </c>
      <c r="H422" s="145" t="s">
        <v>519</v>
      </c>
      <c r="I422" s="145" t="s">
        <v>32</v>
      </c>
      <c r="J422" s="145"/>
      <c r="K422" s="145" t="s">
        <v>8</v>
      </c>
      <c r="L422" s="369">
        <f>$L$420+$M$420</f>
        <v>4753</v>
      </c>
    </row>
    <row r="423" spans="1:13" ht="15" x14ac:dyDescent="0.25">
      <c r="A423">
        <f>COUNTIF($B$1:B423,'TABLA LM'!$D$6)</f>
        <v>5</v>
      </c>
      <c r="B423" s="144" t="s">
        <v>508</v>
      </c>
      <c r="C423" s="145" t="s">
        <v>205</v>
      </c>
      <c r="D423" s="476">
        <v>4615</v>
      </c>
      <c r="E423" s="146"/>
      <c r="F423" s="443">
        <f>VLOOKUP($H423,LISTAS!$C$3:$D$36,2,0)</f>
        <v>5</v>
      </c>
      <c r="G423" s="145">
        <v>203264</v>
      </c>
      <c r="H423" s="145" t="s">
        <v>520</v>
      </c>
      <c r="I423" s="145" t="s">
        <v>24</v>
      </c>
      <c r="J423" s="145"/>
      <c r="K423" s="145" t="s">
        <v>8</v>
      </c>
      <c r="L423" s="369">
        <f t="shared" ref="L423:L426" si="15">$L$420+$M$420</f>
        <v>4753</v>
      </c>
    </row>
    <row r="424" spans="1:13" ht="15" x14ac:dyDescent="0.25">
      <c r="A424">
        <f>COUNTIF($B$1:B424,'TABLA LM'!$D$6)</f>
        <v>5</v>
      </c>
      <c r="B424" s="144" t="s">
        <v>508</v>
      </c>
      <c r="C424" s="145" t="s">
        <v>205</v>
      </c>
      <c r="D424" s="476">
        <v>4615</v>
      </c>
      <c r="E424" s="146"/>
      <c r="F424" s="443">
        <f>VLOOKUP($H424,LISTAS!$C$3:$D$36,2,0)</f>
        <v>6</v>
      </c>
      <c r="G424" s="145">
        <v>203265</v>
      </c>
      <c r="H424" s="145" t="s">
        <v>525</v>
      </c>
      <c r="I424" s="145" t="s">
        <v>23</v>
      </c>
      <c r="J424" s="145"/>
      <c r="K424" s="145" t="s">
        <v>8</v>
      </c>
      <c r="L424" s="369">
        <f t="shared" si="15"/>
        <v>4753</v>
      </c>
    </row>
    <row r="425" spans="1:13" ht="15" x14ac:dyDescent="0.25">
      <c r="A425">
        <f>COUNTIF($B$1:B425,'TABLA LM'!$D$6)</f>
        <v>5</v>
      </c>
      <c r="B425" s="144" t="s">
        <v>508</v>
      </c>
      <c r="C425" s="145" t="s">
        <v>205</v>
      </c>
      <c r="D425" s="476">
        <v>4615</v>
      </c>
      <c r="E425" s="146"/>
      <c r="F425" s="443">
        <f>VLOOKUP($H425,LISTAS!$C$3:$D$36,2,0)</f>
        <v>7</v>
      </c>
      <c r="G425" s="145">
        <v>211862</v>
      </c>
      <c r="H425" s="145" t="s">
        <v>521</v>
      </c>
      <c r="I425" s="145" t="s">
        <v>209</v>
      </c>
      <c r="J425" s="145"/>
      <c r="K425" s="145" t="s">
        <v>8</v>
      </c>
      <c r="L425" s="369">
        <f t="shared" si="15"/>
        <v>4753</v>
      </c>
    </row>
    <row r="426" spans="1:13" ht="15" x14ac:dyDescent="0.25">
      <c r="A426">
        <f>COUNTIF($B$1:B426,'TABLA LM'!$D$6)</f>
        <v>5</v>
      </c>
      <c r="B426" s="144" t="s">
        <v>508</v>
      </c>
      <c r="C426" s="145" t="s">
        <v>205</v>
      </c>
      <c r="D426" s="476">
        <v>4615</v>
      </c>
      <c r="E426" s="146"/>
      <c r="F426" s="443">
        <f>VLOOKUP($H426,LISTAS!$C$3:$D$36,2,0)</f>
        <v>8</v>
      </c>
      <c r="G426" s="145">
        <v>211863</v>
      </c>
      <c r="H426" s="145" t="s">
        <v>522</v>
      </c>
      <c r="I426" s="145" t="s">
        <v>208</v>
      </c>
      <c r="J426" s="145"/>
      <c r="K426" s="145" t="s">
        <v>8</v>
      </c>
      <c r="L426" s="369">
        <f t="shared" si="15"/>
        <v>4753</v>
      </c>
    </row>
    <row r="427" spans="1:13" ht="15" x14ac:dyDescent="0.25">
      <c r="A427">
        <f>COUNTIF($B$1:B427,'TABLA LM'!$D$6)</f>
        <v>5</v>
      </c>
      <c r="B427" s="147" t="s">
        <v>509</v>
      </c>
      <c r="C427" s="148" t="s">
        <v>205</v>
      </c>
      <c r="D427" s="476">
        <v>4117</v>
      </c>
      <c r="E427" s="149"/>
      <c r="F427" s="443">
        <f>VLOOKUP($H427,LISTAS!$C$3:$D$36,2,0)</f>
        <v>1</v>
      </c>
      <c r="G427" s="475">
        <v>130367</v>
      </c>
      <c r="H427" s="148" t="s">
        <v>531</v>
      </c>
      <c r="I427" s="148" t="s">
        <v>39</v>
      </c>
      <c r="J427" s="148">
        <v>5</v>
      </c>
      <c r="K427" s="148" t="s">
        <v>21</v>
      </c>
      <c r="L427" s="476">
        <v>25</v>
      </c>
      <c r="M427" s="477">
        <f>(J427*L428)/1000</f>
        <v>23.585000000000001</v>
      </c>
    </row>
    <row r="428" spans="1:13" ht="15" x14ac:dyDescent="0.25">
      <c r="A428">
        <f>COUNTIF($B$1:B428,'TABLA LM'!$D$6)</f>
        <v>5</v>
      </c>
      <c r="B428" s="147" t="s">
        <v>509</v>
      </c>
      <c r="C428" s="148" t="s">
        <v>205</v>
      </c>
      <c r="D428" s="476">
        <v>4117</v>
      </c>
      <c r="E428" s="149"/>
      <c r="F428" s="443">
        <f>VLOOKUP($H428,LISTAS!$C$3:$D$36,2,0)</f>
        <v>2</v>
      </c>
      <c r="G428" s="148">
        <v>180248</v>
      </c>
      <c r="H428" s="148" t="s">
        <v>526</v>
      </c>
      <c r="I428" s="148" t="s">
        <v>549</v>
      </c>
      <c r="J428" s="148">
        <v>5</v>
      </c>
      <c r="K428" s="148" t="s">
        <v>8</v>
      </c>
      <c r="L428" s="370">
        <v>4717</v>
      </c>
      <c r="M428" s="2">
        <f>INT(L428*3%)</f>
        <v>141</v>
      </c>
    </row>
    <row r="429" spans="1:13" ht="15" x14ac:dyDescent="0.25">
      <c r="A429">
        <f>COUNTIF($B$1:B429,'TABLA LM'!$D$6)</f>
        <v>5</v>
      </c>
      <c r="B429" s="147" t="s">
        <v>509</v>
      </c>
      <c r="C429" s="148" t="s">
        <v>205</v>
      </c>
      <c r="D429" s="476">
        <v>4117</v>
      </c>
      <c r="E429" s="149"/>
      <c r="F429" s="443">
        <f>VLOOKUP($H429,LISTAS!$C$3:$D$36,2,0)</f>
        <v>3</v>
      </c>
      <c r="G429" s="148">
        <v>200833</v>
      </c>
      <c r="H429" s="148" t="s">
        <v>518</v>
      </c>
      <c r="I429" s="148" t="s">
        <v>27</v>
      </c>
      <c r="J429" s="148"/>
      <c r="K429" s="148" t="s">
        <v>8</v>
      </c>
      <c r="L429" s="370">
        <v>14</v>
      </c>
    </row>
    <row r="430" spans="1:13" ht="15" x14ac:dyDescent="0.25">
      <c r="A430">
        <f>COUNTIF($B$1:B430,'TABLA LM'!$D$6)</f>
        <v>5</v>
      </c>
      <c r="B430" s="147" t="s">
        <v>509</v>
      </c>
      <c r="C430" s="148" t="s">
        <v>205</v>
      </c>
      <c r="D430" s="476">
        <v>4117</v>
      </c>
      <c r="E430" s="149"/>
      <c r="F430" s="443">
        <f>VLOOKUP($H430,LISTAS!$C$3:$D$36,2,0)</f>
        <v>4</v>
      </c>
      <c r="G430" s="148">
        <v>201452</v>
      </c>
      <c r="H430" s="148" t="s">
        <v>519</v>
      </c>
      <c r="I430" s="148" t="s">
        <v>32</v>
      </c>
      <c r="J430" s="148"/>
      <c r="K430" s="148" t="s">
        <v>8</v>
      </c>
      <c r="L430" s="370">
        <f>$L$428+$M$428</f>
        <v>4858</v>
      </c>
    </row>
    <row r="431" spans="1:13" ht="15" x14ac:dyDescent="0.25">
      <c r="A431">
        <f>COUNTIF($B$1:B431,'TABLA LM'!$D$6)</f>
        <v>5</v>
      </c>
      <c r="B431" s="147" t="s">
        <v>509</v>
      </c>
      <c r="C431" s="148" t="s">
        <v>205</v>
      </c>
      <c r="D431" s="476">
        <v>4117</v>
      </c>
      <c r="E431" s="149"/>
      <c r="F431" s="443">
        <f>VLOOKUP($H431,LISTAS!$C$3:$D$36,2,0)</f>
        <v>5</v>
      </c>
      <c r="G431" s="148">
        <v>203264</v>
      </c>
      <c r="H431" s="148" t="s">
        <v>520</v>
      </c>
      <c r="I431" s="148" t="s">
        <v>24</v>
      </c>
      <c r="J431" s="148"/>
      <c r="K431" s="148" t="s">
        <v>8</v>
      </c>
      <c r="L431" s="370">
        <f t="shared" ref="L431:L434" si="16">$L$428+$M$428</f>
        <v>4858</v>
      </c>
    </row>
    <row r="432" spans="1:13" ht="15" x14ac:dyDescent="0.25">
      <c r="A432">
        <f>COUNTIF($B$1:B432,'TABLA LM'!$D$6)</f>
        <v>5</v>
      </c>
      <c r="B432" s="147" t="s">
        <v>509</v>
      </c>
      <c r="C432" s="148" t="s">
        <v>205</v>
      </c>
      <c r="D432" s="476">
        <v>4117</v>
      </c>
      <c r="E432" s="149"/>
      <c r="F432" s="443">
        <f>VLOOKUP($H432,LISTAS!$C$3:$D$36,2,0)</f>
        <v>6</v>
      </c>
      <c r="G432" s="148">
        <v>203265</v>
      </c>
      <c r="H432" s="148" t="s">
        <v>525</v>
      </c>
      <c r="I432" s="148" t="s">
        <v>23</v>
      </c>
      <c r="J432" s="148"/>
      <c r="K432" s="148" t="s">
        <v>8</v>
      </c>
      <c r="L432" s="370">
        <f t="shared" si="16"/>
        <v>4858</v>
      </c>
    </row>
    <row r="433" spans="1:13" ht="15" x14ac:dyDescent="0.25">
      <c r="A433">
        <f>COUNTIF($B$1:B433,'TABLA LM'!$D$6)</f>
        <v>5</v>
      </c>
      <c r="B433" s="147" t="s">
        <v>509</v>
      </c>
      <c r="C433" s="148" t="s">
        <v>205</v>
      </c>
      <c r="D433" s="476">
        <v>4117</v>
      </c>
      <c r="E433" s="149"/>
      <c r="F433" s="443">
        <f>VLOOKUP($H433,LISTAS!$C$3:$D$36,2,0)</f>
        <v>7</v>
      </c>
      <c r="G433" s="148">
        <v>211860</v>
      </c>
      <c r="H433" s="148" t="s">
        <v>521</v>
      </c>
      <c r="I433" s="148" t="s">
        <v>207</v>
      </c>
      <c r="J433" s="148"/>
      <c r="K433" s="148" t="s">
        <v>8</v>
      </c>
      <c r="L433" s="370">
        <f t="shared" si="16"/>
        <v>4858</v>
      </c>
    </row>
    <row r="434" spans="1:13" ht="15" x14ac:dyDescent="0.25">
      <c r="A434">
        <f>COUNTIF($B$1:B434,'TABLA LM'!$D$6)</f>
        <v>5</v>
      </c>
      <c r="B434" s="147" t="s">
        <v>509</v>
      </c>
      <c r="C434" s="148" t="s">
        <v>205</v>
      </c>
      <c r="D434" s="476">
        <v>4117</v>
      </c>
      <c r="E434" s="149"/>
      <c r="F434" s="443">
        <f>VLOOKUP($H434,LISTAS!$C$3:$D$36,2,0)</f>
        <v>8</v>
      </c>
      <c r="G434" s="148">
        <v>211861</v>
      </c>
      <c r="H434" s="148" t="s">
        <v>522</v>
      </c>
      <c r="I434" s="148" t="s">
        <v>206</v>
      </c>
      <c r="J434" s="148"/>
      <c r="K434" s="148" t="s">
        <v>8</v>
      </c>
      <c r="L434" s="370">
        <f t="shared" si="16"/>
        <v>4858</v>
      </c>
    </row>
    <row r="435" spans="1:13" ht="15" x14ac:dyDescent="0.25">
      <c r="A435">
        <f>COUNTIF($B$1:B435,'TABLA LM'!$D$6)</f>
        <v>5</v>
      </c>
      <c r="B435" s="150">
        <v>144263</v>
      </c>
      <c r="C435" s="150" t="s">
        <v>267</v>
      </c>
      <c r="D435" s="371">
        <v>100</v>
      </c>
      <c r="E435" s="151"/>
      <c r="F435" s="443">
        <f>VLOOKUP($H435,LISTAS!$C$3:$D$36,2,0)</f>
        <v>2</v>
      </c>
      <c r="G435" s="150">
        <v>181001</v>
      </c>
      <c r="H435" s="150" t="s">
        <v>526</v>
      </c>
      <c r="I435" s="150" t="s">
        <v>550</v>
      </c>
      <c r="J435" s="150">
        <v>4</v>
      </c>
      <c r="K435" s="150" t="s">
        <v>8</v>
      </c>
      <c r="L435" s="371">
        <v>100</v>
      </c>
      <c r="M435" s="2">
        <f>INT(L435*3%)</f>
        <v>3</v>
      </c>
    </row>
    <row r="436" spans="1:13" ht="15" x14ac:dyDescent="0.25">
      <c r="A436">
        <f>COUNTIF($B$1:B436,'TABLA LM'!$D$6)</f>
        <v>5</v>
      </c>
      <c r="B436" s="150">
        <v>144263</v>
      </c>
      <c r="C436" s="150" t="s">
        <v>267</v>
      </c>
      <c r="D436" s="371">
        <v>100</v>
      </c>
      <c r="E436" s="151"/>
      <c r="F436" s="443">
        <f>VLOOKUP($H436,LISTAS!$C$3:$D$36,2,0)</f>
        <v>7</v>
      </c>
      <c r="G436" s="150">
        <v>208144</v>
      </c>
      <c r="H436" s="150" t="s">
        <v>521</v>
      </c>
      <c r="I436" s="150" t="s">
        <v>268</v>
      </c>
      <c r="J436" s="150">
        <v>4</v>
      </c>
      <c r="K436" s="150" t="s">
        <v>8</v>
      </c>
      <c r="L436" s="371">
        <v>104</v>
      </c>
    </row>
    <row r="437" spans="1:13" ht="15" x14ac:dyDescent="0.25">
      <c r="A437">
        <f>COUNTIF($B$1:B437,'TABLA LM'!$D$6)</f>
        <v>5</v>
      </c>
      <c r="B437" s="150">
        <v>144263</v>
      </c>
      <c r="C437" s="150" t="s">
        <v>267</v>
      </c>
      <c r="D437" s="371">
        <v>100</v>
      </c>
      <c r="E437" s="151"/>
      <c r="F437" s="443">
        <f>VLOOKUP($H437,LISTAS!$C$3:$D$36,2,0)</f>
        <v>9</v>
      </c>
      <c r="G437" s="150">
        <v>208150</v>
      </c>
      <c r="H437" s="150" t="s">
        <v>528</v>
      </c>
      <c r="I437" s="150" t="s">
        <v>262</v>
      </c>
      <c r="J437" s="150"/>
      <c r="K437" s="150" t="s">
        <v>8</v>
      </c>
      <c r="L437" s="371">
        <v>104</v>
      </c>
    </row>
    <row r="438" spans="1:13" ht="15" x14ac:dyDescent="0.25">
      <c r="A438">
        <f>COUNTIF($B$1:B438,'TABLA LM'!$D$6)</f>
        <v>5</v>
      </c>
      <c r="B438" s="150">
        <v>144263</v>
      </c>
      <c r="C438" s="150" t="s">
        <v>267</v>
      </c>
      <c r="D438" s="371">
        <v>100</v>
      </c>
      <c r="E438" s="151"/>
      <c r="F438" s="443">
        <f>VLOOKUP($H438,LISTAS!$C$3:$D$36,2,0)</f>
        <v>12</v>
      </c>
      <c r="G438" s="150">
        <v>121039</v>
      </c>
      <c r="H438" s="150" t="s">
        <v>579</v>
      </c>
      <c r="I438" s="150" t="s">
        <v>265</v>
      </c>
      <c r="J438" s="150"/>
      <c r="K438" s="150" t="s">
        <v>8</v>
      </c>
      <c r="L438" s="371">
        <v>400</v>
      </c>
    </row>
    <row r="439" spans="1:13" ht="15" x14ac:dyDescent="0.25">
      <c r="A439">
        <f>COUNTIF($B$1:B439,'TABLA LM'!$D$6)</f>
        <v>5</v>
      </c>
      <c r="B439" s="150">
        <v>144263</v>
      </c>
      <c r="C439" s="150" t="s">
        <v>267</v>
      </c>
      <c r="D439" s="371">
        <v>100</v>
      </c>
      <c r="E439" s="151"/>
      <c r="F439" s="443">
        <f>VLOOKUP($H439,LISTAS!$C$3:$D$36,2,0)</f>
        <v>14</v>
      </c>
      <c r="G439" s="150">
        <v>208152</v>
      </c>
      <c r="H439" s="150" t="s">
        <v>581</v>
      </c>
      <c r="I439" s="150" t="s">
        <v>263</v>
      </c>
      <c r="J439" s="150"/>
      <c r="K439" s="150" t="s">
        <v>8</v>
      </c>
      <c r="L439" s="371">
        <v>400</v>
      </c>
    </row>
    <row r="440" spans="1:13" ht="15" x14ac:dyDescent="0.25">
      <c r="A440">
        <f>COUNTIF($B$1:B440,'TABLA LM'!$D$6)</f>
        <v>5</v>
      </c>
      <c r="B440" s="150">
        <v>144263</v>
      </c>
      <c r="C440" s="150" t="s">
        <v>267</v>
      </c>
      <c r="D440" s="371">
        <v>100</v>
      </c>
      <c r="E440" s="151"/>
      <c r="F440" s="443">
        <f>VLOOKUP($H440,LISTAS!$C$3:$D$36,2,0)</f>
        <v>16</v>
      </c>
      <c r="G440" s="150">
        <v>111535</v>
      </c>
      <c r="H440" s="150" t="s">
        <v>529</v>
      </c>
      <c r="I440" s="150" t="s">
        <v>266</v>
      </c>
      <c r="J440" s="150"/>
      <c r="K440" s="150" t="s">
        <v>8</v>
      </c>
      <c r="L440" s="371">
        <v>400</v>
      </c>
    </row>
    <row r="441" spans="1:13" ht="15" x14ac:dyDescent="0.25">
      <c r="A441">
        <f>COUNTIF($B$1:B441,'TABLA LM'!$D$6)</f>
        <v>5</v>
      </c>
      <c r="B441" s="150">
        <v>144263</v>
      </c>
      <c r="C441" s="150" t="s">
        <v>267</v>
      </c>
      <c r="D441" s="371">
        <v>100</v>
      </c>
      <c r="E441" s="151"/>
      <c r="F441" s="443">
        <f>VLOOKUP($H441,LISTAS!$C$3:$D$36,2,0)</f>
        <v>18</v>
      </c>
      <c r="G441" s="150">
        <v>208151</v>
      </c>
      <c r="H441" s="150" t="s">
        <v>523</v>
      </c>
      <c r="I441" s="150" t="s">
        <v>261</v>
      </c>
      <c r="J441" s="150"/>
      <c r="K441" s="150" t="s">
        <v>8</v>
      </c>
      <c r="L441" s="371">
        <v>206</v>
      </c>
    </row>
    <row r="442" spans="1:13" ht="15" x14ac:dyDescent="0.25">
      <c r="A442">
        <f>COUNTIF($B$1:B442,'TABLA LM'!$D$6)</f>
        <v>5</v>
      </c>
      <c r="B442" s="150">
        <v>144263</v>
      </c>
      <c r="C442" s="150" t="s">
        <v>267</v>
      </c>
      <c r="D442" s="371">
        <v>100</v>
      </c>
      <c r="E442" s="151"/>
      <c r="F442" s="443">
        <f>VLOOKUP($H442,LISTAS!$C$3:$D$36,2,0)</f>
        <v>22</v>
      </c>
      <c r="G442" s="150">
        <v>208148</v>
      </c>
      <c r="H442" s="150" t="s">
        <v>580</v>
      </c>
      <c r="I442" s="150" t="s">
        <v>269</v>
      </c>
      <c r="J442" s="150"/>
      <c r="K442" s="150" t="s">
        <v>8</v>
      </c>
      <c r="L442" s="371">
        <v>204</v>
      </c>
    </row>
    <row r="443" spans="1:13" ht="15" x14ac:dyDescent="0.25">
      <c r="A443">
        <f>COUNTIF($B$1:B443,'TABLA LM'!$D$6)</f>
        <v>5</v>
      </c>
      <c r="B443" s="150">
        <v>144263</v>
      </c>
      <c r="C443" s="150" t="s">
        <v>267</v>
      </c>
      <c r="D443" s="371">
        <v>100</v>
      </c>
      <c r="E443" s="151"/>
      <c r="F443" s="443">
        <f>VLOOKUP($H443,LISTAS!$C$3:$D$36,2,0)</f>
        <v>23</v>
      </c>
      <c r="G443" s="150">
        <v>208153</v>
      </c>
      <c r="H443" s="150" t="s">
        <v>582</v>
      </c>
      <c r="I443" s="150" t="s">
        <v>264</v>
      </c>
      <c r="J443" s="150"/>
      <c r="K443" s="150" t="s">
        <v>8</v>
      </c>
      <c r="L443" s="371">
        <v>400</v>
      </c>
    </row>
    <row r="444" spans="1:13" ht="15" x14ac:dyDescent="0.25">
      <c r="A444">
        <f>COUNTIF($B$1:B444,'TABLA LM'!$D$6)</f>
        <v>5</v>
      </c>
      <c r="B444" s="152">
        <v>144264</v>
      </c>
      <c r="C444" s="152" t="s">
        <v>258</v>
      </c>
      <c r="D444" s="372">
        <v>100</v>
      </c>
      <c r="E444" s="153"/>
      <c r="F444" s="443">
        <f>VLOOKUP($H444,LISTAS!$C$3:$D$36,2,0)</f>
        <v>2</v>
      </c>
      <c r="G444" s="152">
        <v>181001</v>
      </c>
      <c r="H444" s="152" t="s">
        <v>526</v>
      </c>
      <c r="I444" s="152" t="s">
        <v>550</v>
      </c>
      <c r="J444" s="152">
        <v>4</v>
      </c>
      <c r="K444" s="152" t="s">
        <v>8</v>
      </c>
      <c r="L444" s="372">
        <v>100</v>
      </c>
      <c r="M444" s="2">
        <f>INT(L444*3%)</f>
        <v>3</v>
      </c>
    </row>
    <row r="445" spans="1:13" ht="15" x14ac:dyDescent="0.25">
      <c r="A445">
        <f>COUNTIF($B$1:B445,'TABLA LM'!$D$6)</f>
        <v>5</v>
      </c>
      <c r="B445" s="152">
        <v>144264</v>
      </c>
      <c r="C445" s="152" t="s">
        <v>258</v>
      </c>
      <c r="D445" s="372">
        <v>100</v>
      </c>
      <c r="E445" s="153"/>
      <c r="F445" s="443">
        <f>VLOOKUP($H445,LISTAS!$C$3:$D$36,2,0)</f>
        <v>7</v>
      </c>
      <c r="G445" s="152">
        <v>208145</v>
      </c>
      <c r="H445" s="152" t="s">
        <v>521</v>
      </c>
      <c r="I445" s="152" t="s">
        <v>259</v>
      </c>
      <c r="J445" s="152">
        <v>4</v>
      </c>
      <c r="K445" s="152" t="s">
        <v>8</v>
      </c>
      <c r="L445" s="372">
        <v>104</v>
      </c>
    </row>
    <row r="446" spans="1:13" ht="15" x14ac:dyDescent="0.25">
      <c r="A446">
        <f>COUNTIF($B$1:B446,'TABLA LM'!$D$6)</f>
        <v>5</v>
      </c>
      <c r="B446" s="152">
        <v>144264</v>
      </c>
      <c r="C446" s="152" t="s">
        <v>258</v>
      </c>
      <c r="D446" s="372">
        <v>100</v>
      </c>
      <c r="E446" s="153"/>
      <c r="F446" s="443">
        <f>VLOOKUP($H446,LISTAS!$C$3:$D$36,2,0)</f>
        <v>9</v>
      </c>
      <c r="G446" s="152">
        <v>208150</v>
      </c>
      <c r="H446" s="152" t="s">
        <v>528</v>
      </c>
      <c r="I446" s="152" t="s">
        <v>262</v>
      </c>
      <c r="J446" s="152"/>
      <c r="K446" s="152" t="s">
        <v>8</v>
      </c>
      <c r="L446" s="372">
        <v>104</v>
      </c>
    </row>
    <row r="447" spans="1:13" ht="15" x14ac:dyDescent="0.25">
      <c r="A447">
        <f>COUNTIF($B$1:B447,'TABLA LM'!$D$6)</f>
        <v>5</v>
      </c>
      <c r="B447" s="152">
        <v>144264</v>
      </c>
      <c r="C447" s="152" t="s">
        <v>258</v>
      </c>
      <c r="D447" s="372">
        <v>100</v>
      </c>
      <c r="E447" s="153"/>
      <c r="F447" s="443">
        <f>VLOOKUP($H447,LISTAS!$C$3:$D$36,2,0)</f>
        <v>12</v>
      </c>
      <c r="G447" s="152">
        <v>121039</v>
      </c>
      <c r="H447" s="152" t="s">
        <v>579</v>
      </c>
      <c r="I447" s="152" t="s">
        <v>265</v>
      </c>
      <c r="J447" s="152"/>
      <c r="K447" s="152" t="s">
        <v>8</v>
      </c>
      <c r="L447" s="372">
        <v>400</v>
      </c>
    </row>
    <row r="448" spans="1:13" ht="15" x14ac:dyDescent="0.25">
      <c r="A448">
        <f>COUNTIF($B$1:B448,'TABLA LM'!$D$6)</f>
        <v>5</v>
      </c>
      <c r="B448" s="152">
        <v>144264</v>
      </c>
      <c r="C448" s="152" t="s">
        <v>258</v>
      </c>
      <c r="D448" s="372">
        <v>100</v>
      </c>
      <c r="E448" s="153"/>
      <c r="F448" s="443">
        <f>VLOOKUP($H448,LISTAS!$C$3:$D$36,2,0)</f>
        <v>14</v>
      </c>
      <c r="G448" s="152">
        <v>208152</v>
      </c>
      <c r="H448" s="152" t="s">
        <v>581</v>
      </c>
      <c r="I448" s="152" t="s">
        <v>263</v>
      </c>
      <c r="J448" s="152"/>
      <c r="K448" s="152" t="s">
        <v>8</v>
      </c>
      <c r="L448" s="372">
        <v>400</v>
      </c>
    </row>
    <row r="449" spans="1:13" ht="15" x14ac:dyDescent="0.25">
      <c r="A449">
        <f>COUNTIF($B$1:B449,'TABLA LM'!$D$6)</f>
        <v>5</v>
      </c>
      <c r="B449" s="152">
        <v>144264</v>
      </c>
      <c r="C449" s="152" t="s">
        <v>258</v>
      </c>
      <c r="D449" s="372">
        <v>100</v>
      </c>
      <c r="E449" s="153"/>
      <c r="F449" s="443">
        <f>VLOOKUP($H449,LISTAS!$C$3:$D$36,2,0)</f>
        <v>16</v>
      </c>
      <c r="G449" s="152">
        <v>111535</v>
      </c>
      <c r="H449" s="152" t="s">
        <v>529</v>
      </c>
      <c r="I449" s="152" t="s">
        <v>266</v>
      </c>
      <c r="J449" s="152"/>
      <c r="K449" s="152" t="s">
        <v>8</v>
      </c>
      <c r="L449" s="372">
        <v>400</v>
      </c>
    </row>
    <row r="450" spans="1:13" ht="15" x14ac:dyDescent="0.25">
      <c r="A450">
        <f>COUNTIF($B$1:B450,'TABLA LM'!$D$6)</f>
        <v>5</v>
      </c>
      <c r="B450" s="152">
        <v>144264</v>
      </c>
      <c r="C450" s="152" t="s">
        <v>258</v>
      </c>
      <c r="D450" s="372">
        <v>100</v>
      </c>
      <c r="E450" s="153"/>
      <c r="F450" s="443">
        <f>VLOOKUP($H450,LISTAS!$C$3:$D$36,2,0)</f>
        <v>18</v>
      </c>
      <c r="G450" s="152">
        <v>208151</v>
      </c>
      <c r="H450" s="152" t="s">
        <v>523</v>
      </c>
      <c r="I450" s="152" t="s">
        <v>261</v>
      </c>
      <c r="J450" s="152"/>
      <c r="K450" s="152" t="s">
        <v>8</v>
      </c>
      <c r="L450" s="372">
        <v>206</v>
      </c>
    </row>
    <row r="451" spans="1:13" ht="15" x14ac:dyDescent="0.25">
      <c r="A451">
        <f>COUNTIF($B$1:B451,'TABLA LM'!$D$6)</f>
        <v>5</v>
      </c>
      <c r="B451" s="152">
        <v>144264</v>
      </c>
      <c r="C451" s="152" t="s">
        <v>258</v>
      </c>
      <c r="D451" s="372">
        <v>100</v>
      </c>
      <c r="E451" s="153"/>
      <c r="F451" s="443">
        <f>VLOOKUP($H451,LISTAS!$C$3:$D$36,2,0)</f>
        <v>22</v>
      </c>
      <c r="G451" s="152">
        <v>208149</v>
      </c>
      <c r="H451" s="152" t="s">
        <v>580</v>
      </c>
      <c r="I451" s="152" t="s">
        <v>260</v>
      </c>
      <c r="J451" s="152"/>
      <c r="K451" s="152" t="s">
        <v>8</v>
      </c>
      <c r="L451" s="372">
        <v>204</v>
      </c>
    </row>
    <row r="452" spans="1:13" ht="15" x14ac:dyDescent="0.25">
      <c r="A452">
        <f>COUNTIF($B$1:B452,'TABLA LM'!$D$6)</f>
        <v>5</v>
      </c>
      <c r="B452" s="152">
        <v>144264</v>
      </c>
      <c r="C452" s="152" t="s">
        <v>258</v>
      </c>
      <c r="D452" s="372">
        <v>100</v>
      </c>
      <c r="E452" s="153"/>
      <c r="F452" s="443">
        <f>VLOOKUP($H452,LISTAS!$C$3:$D$36,2,0)</f>
        <v>23</v>
      </c>
      <c r="G452" s="152">
        <v>208153</v>
      </c>
      <c r="H452" s="152" t="s">
        <v>582</v>
      </c>
      <c r="I452" s="152" t="s">
        <v>264</v>
      </c>
      <c r="J452" s="152"/>
      <c r="K452" s="152" t="s">
        <v>8</v>
      </c>
      <c r="L452" s="372">
        <v>400</v>
      </c>
    </row>
    <row r="453" spans="1:13" ht="15" x14ac:dyDescent="0.25">
      <c r="A453">
        <f>COUNTIF($B$1:B453,'TABLA LM'!$D$6)</f>
        <v>5</v>
      </c>
      <c r="B453" s="154">
        <v>144265</v>
      </c>
      <c r="C453" s="154" t="s">
        <v>336</v>
      </c>
      <c r="D453" s="373">
        <v>100</v>
      </c>
      <c r="E453" s="155"/>
      <c r="F453" s="443">
        <f>VLOOKUP($H453,LISTAS!$C$3:$D$36,2,0)</f>
        <v>2</v>
      </c>
      <c r="G453" s="154">
        <v>181001</v>
      </c>
      <c r="H453" s="154" t="s">
        <v>526</v>
      </c>
      <c r="I453" s="154" t="s">
        <v>550</v>
      </c>
      <c r="J453" s="154">
        <v>4</v>
      </c>
      <c r="K453" s="154" t="s">
        <v>8</v>
      </c>
      <c r="L453" s="373">
        <v>100</v>
      </c>
      <c r="M453" s="2">
        <f>INT(L453*3%)</f>
        <v>3</v>
      </c>
    </row>
    <row r="454" spans="1:13" ht="15" x14ac:dyDescent="0.25">
      <c r="A454">
        <f>COUNTIF($B$1:B454,'TABLA LM'!$D$6)</f>
        <v>5</v>
      </c>
      <c r="B454" s="154">
        <v>144265</v>
      </c>
      <c r="C454" s="154" t="s">
        <v>336</v>
      </c>
      <c r="D454" s="373">
        <v>100</v>
      </c>
      <c r="E454" s="155"/>
      <c r="F454" s="443">
        <f>VLOOKUP($H454,LISTAS!$C$3:$D$36,2,0)</f>
        <v>7</v>
      </c>
      <c r="G454" s="154">
        <v>208144</v>
      </c>
      <c r="H454" s="154" t="s">
        <v>521</v>
      </c>
      <c r="I454" s="154" t="s">
        <v>268</v>
      </c>
      <c r="J454" s="154">
        <v>4</v>
      </c>
      <c r="K454" s="154" t="s">
        <v>8</v>
      </c>
      <c r="L454" s="373">
        <v>102</v>
      </c>
    </row>
    <row r="455" spans="1:13" ht="15" x14ac:dyDescent="0.25">
      <c r="A455">
        <f>COUNTIF($B$1:B455,'TABLA LM'!$D$6)</f>
        <v>5</v>
      </c>
      <c r="B455" s="154">
        <v>144265</v>
      </c>
      <c r="C455" s="154" t="s">
        <v>336</v>
      </c>
      <c r="D455" s="373">
        <v>100</v>
      </c>
      <c r="E455" s="155"/>
      <c r="F455" s="443">
        <f>VLOOKUP($H455,LISTAS!$C$3:$D$36,2,0)</f>
        <v>9</v>
      </c>
      <c r="G455" s="154">
        <v>208150</v>
      </c>
      <c r="H455" s="154" t="s">
        <v>528</v>
      </c>
      <c r="I455" s="154" t="s">
        <v>262</v>
      </c>
      <c r="J455" s="154"/>
      <c r="K455" s="154" t="s">
        <v>8</v>
      </c>
      <c r="L455" s="373">
        <v>102</v>
      </c>
    </row>
    <row r="456" spans="1:13" ht="15" x14ac:dyDescent="0.25">
      <c r="A456">
        <f>COUNTIF($B$1:B456,'TABLA LM'!$D$6)</f>
        <v>5</v>
      </c>
      <c r="B456" s="154">
        <v>144265</v>
      </c>
      <c r="C456" s="154" t="s">
        <v>336</v>
      </c>
      <c r="D456" s="373">
        <v>100</v>
      </c>
      <c r="E456" s="155"/>
      <c r="F456" s="443">
        <f>VLOOKUP($H456,LISTAS!$C$3:$D$36,2,0)</f>
        <v>12</v>
      </c>
      <c r="G456" s="154">
        <v>121039</v>
      </c>
      <c r="H456" s="154" t="s">
        <v>579</v>
      </c>
      <c r="I456" s="154" t="s">
        <v>265</v>
      </c>
      <c r="J456" s="154"/>
      <c r="K456" s="154" t="s">
        <v>8</v>
      </c>
      <c r="L456" s="373">
        <v>400</v>
      </c>
    </row>
    <row r="457" spans="1:13" ht="15" x14ac:dyDescent="0.25">
      <c r="A457">
        <f>COUNTIF($B$1:B457,'TABLA LM'!$D$6)</f>
        <v>5</v>
      </c>
      <c r="B457" s="154">
        <v>144265</v>
      </c>
      <c r="C457" s="154" t="s">
        <v>336</v>
      </c>
      <c r="D457" s="373">
        <v>100</v>
      </c>
      <c r="E457" s="155"/>
      <c r="F457" s="443">
        <f>VLOOKUP($H457,LISTAS!$C$3:$D$36,2,0)</f>
        <v>14</v>
      </c>
      <c r="G457" s="154">
        <v>208152</v>
      </c>
      <c r="H457" s="154" t="s">
        <v>581</v>
      </c>
      <c r="I457" s="154" t="s">
        <v>263</v>
      </c>
      <c r="J457" s="154"/>
      <c r="K457" s="154" t="s">
        <v>8</v>
      </c>
      <c r="L457" s="373">
        <v>400</v>
      </c>
    </row>
    <row r="458" spans="1:13" ht="15" x14ac:dyDescent="0.25">
      <c r="A458">
        <f>COUNTIF($B$1:B458,'TABLA LM'!$D$6)</f>
        <v>5</v>
      </c>
      <c r="B458" s="154">
        <v>144265</v>
      </c>
      <c r="C458" s="154" t="s">
        <v>336</v>
      </c>
      <c r="D458" s="373">
        <v>100</v>
      </c>
      <c r="E458" s="155"/>
      <c r="F458" s="443">
        <f>VLOOKUP($H458,LISTAS!$C$3:$D$36,2,0)</f>
        <v>16</v>
      </c>
      <c r="G458" s="154">
        <v>111535</v>
      </c>
      <c r="H458" s="154" t="s">
        <v>529</v>
      </c>
      <c r="I458" s="154" t="s">
        <v>266</v>
      </c>
      <c r="J458" s="154"/>
      <c r="K458" s="154" t="s">
        <v>8</v>
      </c>
      <c r="L458" s="373">
        <v>400</v>
      </c>
    </row>
    <row r="459" spans="1:13" ht="15" x14ac:dyDescent="0.25">
      <c r="A459">
        <f>COUNTIF($B$1:B459,'TABLA LM'!$D$6)</f>
        <v>5</v>
      </c>
      <c r="B459" s="154">
        <v>144265</v>
      </c>
      <c r="C459" s="154" t="s">
        <v>336</v>
      </c>
      <c r="D459" s="373">
        <v>100</v>
      </c>
      <c r="E459" s="155"/>
      <c r="F459" s="443">
        <f>VLOOKUP($H459,LISTAS!$C$3:$D$36,2,0)</f>
        <v>18</v>
      </c>
      <c r="G459" s="154">
        <v>208151</v>
      </c>
      <c r="H459" s="154" t="s">
        <v>523</v>
      </c>
      <c r="I459" s="154" t="s">
        <v>261</v>
      </c>
      <c r="J459" s="154"/>
      <c r="K459" s="154" t="s">
        <v>8</v>
      </c>
      <c r="L459" s="373">
        <v>202</v>
      </c>
    </row>
    <row r="460" spans="1:13" ht="15" x14ac:dyDescent="0.25">
      <c r="A460">
        <f>COUNTIF($B$1:B460,'TABLA LM'!$D$6)</f>
        <v>5</v>
      </c>
      <c r="B460" s="154">
        <v>144265</v>
      </c>
      <c r="C460" s="154" t="s">
        <v>336</v>
      </c>
      <c r="D460" s="373">
        <v>100</v>
      </c>
      <c r="E460" s="155"/>
      <c r="F460" s="443">
        <f>VLOOKUP($H460,LISTAS!$C$3:$D$36,2,0)</f>
        <v>22</v>
      </c>
      <c r="G460" s="154">
        <v>208148</v>
      </c>
      <c r="H460" s="154" t="s">
        <v>580</v>
      </c>
      <c r="I460" s="154" t="s">
        <v>269</v>
      </c>
      <c r="J460" s="154"/>
      <c r="K460" s="154" t="s">
        <v>8</v>
      </c>
      <c r="L460" s="373">
        <v>204</v>
      </c>
    </row>
    <row r="461" spans="1:13" ht="15" x14ac:dyDescent="0.25">
      <c r="A461">
        <f>COUNTIF($B$1:B461,'TABLA LM'!$D$6)</f>
        <v>5</v>
      </c>
      <c r="B461" s="154">
        <v>144265</v>
      </c>
      <c r="C461" s="154" t="s">
        <v>336</v>
      </c>
      <c r="D461" s="373">
        <v>100</v>
      </c>
      <c r="E461" s="155"/>
      <c r="F461" s="443">
        <f>VLOOKUP($H461,LISTAS!$C$3:$D$36,2,0)</f>
        <v>23</v>
      </c>
      <c r="G461" s="154">
        <v>208153</v>
      </c>
      <c r="H461" s="154" t="s">
        <v>582</v>
      </c>
      <c r="I461" s="154" t="s">
        <v>264</v>
      </c>
      <c r="J461" s="154"/>
      <c r="K461" s="154" t="s">
        <v>8</v>
      </c>
      <c r="L461" s="373">
        <v>400</v>
      </c>
    </row>
    <row r="462" spans="1:13" ht="15" x14ac:dyDescent="0.25">
      <c r="A462">
        <f>COUNTIF($B$1:B462,'TABLA LM'!$D$6)</f>
        <v>5</v>
      </c>
      <c r="B462" s="156">
        <v>142367</v>
      </c>
      <c r="C462" s="156" t="s">
        <v>118</v>
      </c>
      <c r="D462" s="374">
        <v>16534</v>
      </c>
      <c r="E462" s="157"/>
      <c r="F462" s="443">
        <f>VLOOKUP($H462,LISTAS!$C$3:$D$36,2,0)</f>
        <v>1</v>
      </c>
      <c r="G462" s="156">
        <v>130345</v>
      </c>
      <c r="H462" s="156" t="s">
        <v>531</v>
      </c>
      <c r="I462" s="156" t="s">
        <v>121</v>
      </c>
      <c r="J462" s="156">
        <v>20</v>
      </c>
      <c r="K462" s="156" t="s">
        <v>10</v>
      </c>
      <c r="L462" s="374">
        <v>357.14</v>
      </c>
    </row>
    <row r="463" spans="1:13" ht="15" x14ac:dyDescent="0.25">
      <c r="A463">
        <f>COUNTIF($B$1:B463,'TABLA LM'!$D$6)</f>
        <v>5</v>
      </c>
      <c r="B463" s="156">
        <v>142367</v>
      </c>
      <c r="C463" s="156" t="s">
        <v>118</v>
      </c>
      <c r="D463" s="374">
        <v>16534</v>
      </c>
      <c r="E463" s="157"/>
      <c r="F463" s="443">
        <f>VLOOKUP($H463,LISTAS!$C$3:$D$36,2,0)</f>
        <v>2</v>
      </c>
      <c r="G463" s="156">
        <v>180213</v>
      </c>
      <c r="H463" s="156" t="s">
        <v>526</v>
      </c>
      <c r="I463" s="156" t="s">
        <v>551</v>
      </c>
      <c r="J463" s="156">
        <v>20</v>
      </c>
      <c r="K463" s="156" t="s">
        <v>8</v>
      </c>
      <c r="L463" s="374">
        <v>16534</v>
      </c>
      <c r="M463" s="2">
        <f>INT(L463*3%)</f>
        <v>496</v>
      </c>
    </row>
    <row r="464" spans="1:13" ht="15" x14ac:dyDescent="0.25">
      <c r="A464">
        <f>COUNTIF($B$1:B464,'TABLA LM'!$D$6)</f>
        <v>5</v>
      </c>
      <c r="B464" s="156">
        <v>142367</v>
      </c>
      <c r="C464" s="156" t="s">
        <v>118</v>
      </c>
      <c r="D464" s="374">
        <v>16534</v>
      </c>
      <c r="E464" s="157"/>
      <c r="F464" s="443">
        <f>VLOOKUP($H464,LISTAS!$C$3:$D$36,2,0)</f>
        <v>3</v>
      </c>
      <c r="G464" s="156">
        <v>200842</v>
      </c>
      <c r="H464" s="156" t="s">
        <v>518</v>
      </c>
      <c r="I464" s="156" t="s">
        <v>122</v>
      </c>
      <c r="J464" s="156"/>
      <c r="K464" s="156" t="s">
        <v>8</v>
      </c>
      <c r="L464" s="374">
        <v>51</v>
      </c>
    </row>
    <row r="465" spans="1:13" ht="15" x14ac:dyDescent="0.25">
      <c r="A465">
        <f>COUNTIF($B$1:B465,'TABLA LM'!$D$6)</f>
        <v>5</v>
      </c>
      <c r="B465" s="156">
        <v>142367</v>
      </c>
      <c r="C465" s="156" t="s">
        <v>118</v>
      </c>
      <c r="D465" s="374">
        <v>16534</v>
      </c>
      <c r="E465" s="157"/>
      <c r="F465" s="443">
        <f>VLOOKUP($H465,LISTAS!$C$3:$D$36,2,0)</f>
        <v>7</v>
      </c>
      <c r="G465" s="156">
        <v>208901</v>
      </c>
      <c r="H465" s="156" t="s">
        <v>521</v>
      </c>
      <c r="I465" s="156" t="s">
        <v>119</v>
      </c>
      <c r="J465" s="156"/>
      <c r="K465" s="156" t="s">
        <v>8</v>
      </c>
      <c r="L465" s="374">
        <v>16865</v>
      </c>
    </row>
    <row r="466" spans="1:13" ht="15" x14ac:dyDescent="0.25">
      <c r="A466">
        <f>COUNTIF($B$1:B466,'TABLA LM'!$D$6)</f>
        <v>5</v>
      </c>
      <c r="B466" s="156">
        <v>142367</v>
      </c>
      <c r="C466" s="156" t="s">
        <v>118</v>
      </c>
      <c r="D466" s="374">
        <v>16534</v>
      </c>
      <c r="E466" s="157"/>
      <c r="F466" s="443">
        <f>VLOOKUP($H466,LISTAS!$C$3:$D$36,2,0)</f>
        <v>11</v>
      </c>
      <c r="G466" s="156">
        <v>208902</v>
      </c>
      <c r="H466" s="156" t="s">
        <v>527</v>
      </c>
      <c r="I466" s="156" t="s">
        <v>120</v>
      </c>
      <c r="J466" s="156"/>
      <c r="K466" s="156" t="s">
        <v>8</v>
      </c>
      <c r="L466" s="374">
        <v>17030</v>
      </c>
    </row>
    <row r="467" spans="1:13" ht="15" x14ac:dyDescent="0.25">
      <c r="A467">
        <f>COUNTIF($B$1:B467,'TABLA LM'!$D$6)</f>
        <v>5</v>
      </c>
      <c r="B467" s="158">
        <v>141922</v>
      </c>
      <c r="C467" s="158" t="s">
        <v>106</v>
      </c>
      <c r="D467" s="375">
        <v>4901</v>
      </c>
      <c r="E467" s="159"/>
      <c r="F467" s="443">
        <f>VLOOKUP($H467,LISTAS!$C$3:$D$36,2,0)</f>
        <v>1</v>
      </c>
      <c r="G467" s="158">
        <v>130962</v>
      </c>
      <c r="H467" s="158" t="s">
        <v>531</v>
      </c>
      <c r="I467" s="158" t="s">
        <v>107</v>
      </c>
      <c r="J467" s="158">
        <v>15</v>
      </c>
      <c r="K467" s="158" t="s">
        <v>10</v>
      </c>
      <c r="L467" s="375">
        <v>74.988</v>
      </c>
    </row>
    <row r="468" spans="1:13" ht="15" x14ac:dyDescent="0.25">
      <c r="A468">
        <f>COUNTIF($B$1:B468,'TABLA LM'!$D$6)</f>
        <v>5</v>
      </c>
      <c r="B468" s="158">
        <v>141922</v>
      </c>
      <c r="C468" s="158" t="s">
        <v>106</v>
      </c>
      <c r="D468" s="375">
        <v>4901</v>
      </c>
      <c r="E468" s="159"/>
      <c r="F468" s="443">
        <f>VLOOKUP($H468,LISTAS!$C$3:$D$36,2,0)</f>
        <v>2</v>
      </c>
      <c r="G468" s="158">
        <v>180280</v>
      </c>
      <c r="H468" s="158" t="s">
        <v>526</v>
      </c>
      <c r="I468" s="158" t="s">
        <v>552</v>
      </c>
      <c r="J468" s="158">
        <v>15</v>
      </c>
      <c r="K468" s="158" t="s">
        <v>8</v>
      </c>
      <c r="L468" s="375">
        <v>4901</v>
      </c>
      <c r="M468" s="2">
        <f>INT(L468*3%)</f>
        <v>147</v>
      </c>
    </row>
    <row r="469" spans="1:13" ht="15" x14ac:dyDescent="0.25">
      <c r="A469">
        <f>COUNTIF($B$1:B469,'TABLA LM'!$D$6)</f>
        <v>5</v>
      </c>
      <c r="B469" s="158">
        <v>141922</v>
      </c>
      <c r="C469" s="158" t="s">
        <v>106</v>
      </c>
      <c r="D469" s="375">
        <v>4901</v>
      </c>
      <c r="E469" s="159"/>
      <c r="F469" s="443">
        <f>VLOOKUP($H469,LISTAS!$C$3:$D$36,2,0)</f>
        <v>3</v>
      </c>
      <c r="G469" s="158">
        <v>200841</v>
      </c>
      <c r="H469" s="158" t="s">
        <v>518</v>
      </c>
      <c r="I469" s="158" t="s">
        <v>79</v>
      </c>
      <c r="J469" s="158"/>
      <c r="K469" s="158" t="s">
        <v>8</v>
      </c>
      <c r="L469" s="375">
        <v>17</v>
      </c>
    </row>
    <row r="470" spans="1:13" ht="15" x14ac:dyDescent="0.25">
      <c r="A470">
        <f>COUNTIF($B$1:B470,'TABLA LM'!$D$6)</f>
        <v>5</v>
      </c>
      <c r="B470" s="158">
        <v>141922</v>
      </c>
      <c r="C470" s="158" t="s">
        <v>106</v>
      </c>
      <c r="D470" s="375">
        <v>4901</v>
      </c>
      <c r="E470" s="159"/>
      <c r="F470" s="443">
        <f>VLOOKUP($H470,LISTAS!$C$3:$D$36,2,0)</f>
        <v>7</v>
      </c>
      <c r="G470" s="158">
        <v>202605</v>
      </c>
      <c r="H470" s="158" t="s">
        <v>521</v>
      </c>
      <c r="I470" s="158" t="s">
        <v>108</v>
      </c>
      <c r="J470" s="158"/>
      <c r="K470" s="158" t="s">
        <v>8</v>
      </c>
      <c r="L470" s="375">
        <v>4999</v>
      </c>
    </row>
    <row r="471" spans="1:13" ht="15" x14ac:dyDescent="0.25">
      <c r="A471">
        <f>COUNTIF($B$1:B471,'TABLA LM'!$D$6)</f>
        <v>5</v>
      </c>
      <c r="B471" s="158">
        <v>141922</v>
      </c>
      <c r="C471" s="158" t="s">
        <v>106</v>
      </c>
      <c r="D471" s="375">
        <v>4901</v>
      </c>
      <c r="E471" s="159"/>
      <c r="F471" s="443">
        <f>VLOOKUP($H471,LISTAS!$C$3:$D$36,2,0)</f>
        <v>11</v>
      </c>
      <c r="G471" s="158">
        <v>202606</v>
      </c>
      <c r="H471" s="158" t="s">
        <v>527</v>
      </c>
      <c r="I471" s="158" t="s">
        <v>495</v>
      </c>
      <c r="J471" s="158"/>
      <c r="K471" s="158" t="s">
        <v>8</v>
      </c>
      <c r="L471" s="375">
        <v>5048</v>
      </c>
    </row>
    <row r="472" spans="1:13" ht="15" x14ac:dyDescent="0.25">
      <c r="A472">
        <f>COUNTIF($B$1:B472,'TABLA LM'!$D$6)</f>
        <v>5</v>
      </c>
      <c r="B472" s="148">
        <v>141923</v>
      </c>
      <c r="C472" s="148" t="s">
        <v>109</v>
      </c>
      <c r="D472" s="370">
        <v>14423</v>
      </c>
      <c r="E472" s="149"/>
      <c r="F472" s="443">
        <f>VLOOKUP($H472,LISTAS!$C$3:$D$36,2,0)</f>
        <v>1</v>
      </c>
      <c r="G472" s="148">
        <v>130962</v>
      </c>
      <c r="H472" s="148" t="s">
        <v>531</v>
      </c>
      <c r="I472" s="148" t="s">
        <v>107</v>
      </c>
      <c r="J472" s="148">
        <v>5</v>
      </c>
      <c r="K472" s="148" t="s">
        <v>10</v>
      </c>
      <c r="L472" s="370">
        <v>74.998000000000005</v>
      </c>
    </row>
    <row r="473" spans="1:13" ht="15" x14ac:dyDescent="0.25">
      <c r="A473">
        <f>COUNTIF($B$1:B473,'TABLA LM'!$D$6)</f>
        <v>5</v>
      </c>
      <c r="B473" s="148">
        <v>141923</v>
      </c>
      <c r="C473" s="148" t="s">
        <v>109</v>
      </c>
      <c r="D473" s="370">
        <v>14423</v>
      </c>
      <c r="E473" s="149"/>
      <c r="F473" s="443">
        <f>VLOOKUP($H473,LISTAS!$C$3:$D$36,2,0)</f>
        <v>2</v>
      </c>
      <c r="G473" s="148">
        <v>180520</v>
      </c>
      <c r="H473" s="148" t="s">
        <v>526</v>
      </c>
      <c r="I473" s="148" t="s">
        <v>553</v>
      </c>
      <c r="J473" s="148">
        <v>5</v>
      </c>
      <c r="K473" s="148" t="s">
        <v>8</v>
      </c>
      <c r="L473" s="370">
        <v>14423</v>
      </c>
      <c r="M473" s="2">
        <f>INT(L473*3%)</f>
        <v>432</v>
      </c>
    </row>
    <row r="474" spans="1:13" ht="15" x14ac:dyDescent="0.25">
      <c r="A474">
        <f>COUNTIF($B$1:B474,'TABLA LM'!$D$6)</f>
        <v>5</v>
      </c>
      <c r="B474" s="148">
        <v>141923</v>
      </c>
      <c r="C474" s="148" t="s">
        <v>109</v>
      </c>
      <c r="D474" s="370">
        <v>14423</v>
      </c>
      <c r="E474" s="149"/>
      <c r="F474" s="443">
        <f>VLOOKUP($H474,LISTAS!$C$3:$D$36,2,0)</f>
        <v>3</v>
      </c>
      <c r="G474" s="148">
        <v>200833</v>
      </c>
      <c r="H474" s="148" t="s">
        <v>518</v>
      </c>
      <c r="I474" s="148" t="s">
        <v>27</v>
      </c>
      <c r="J474" s="148"/>
      <c r="K474" s="148" t="s">
        <v>8</v>
      </c>
      <c r="L474" s="370">
        <v>29</v>
      </c>
    </row>
    <row r="475" spans="1:13" ht="15" x14ac:dyDescent="0.25">
      <c r="A475">
        <f>COUNTIF($B$1:B475,'TABLA LM'!$D$6)</f>
        <v>5</v>
      </c>
      <c r="B475" s="148">
        <v>141923</v>
      </c>
      <c r="C475" s="148" t="s">
        <v>109</v>
      </c>
      <c r="D475" s="370">
        <v>14423</v>
      </c>
      <c r="E475" s="149"/>
      <c r="F475" s="443">
        <f>VLOOKUP($H475,LISTAS!$C$3:$D$36,2,0)</f>
        <v>11</v>
      </c>
      <c r="G475" s="148">
        <v>202657</v>
      </c>
      <c r="H475" s="148" t="s">
        <v>527</v>
      </c>
      <c r="I475" s="148" t="s">
        <v>496</v>
      </c>
      <c r="J475" s="148"/>
      <c r="K475" s="148" t="s">
        <v>8</v>
      </c>
      <c r="L475" s="370">
        <v>14855</v>
      </c>
    </row>
    <row r="476" spans="1:13" ht="15" x14ac:dyDescent="0.25">
      <c r="A476">
        <f>COUNTIF($B$1:B476,'TABLA LM'!$D$6)</f>
        <v>5</v>
      </c>
      <c r="B476" s="148">
        <v>141923</v>
      </c>
      <c r="C476" s="148" t="s">
        <v>109</v>
      </c>
      <c r="D476" s="370">
        <v>14423</v>
      </c>
      <c r="E476" s="149"/>
      <c r="F476" s="443">
        <f>VLOOKUP($H476,LISTAS!$C$3:$D$36,2,0)</f>
        <v>20</v>
      </c>
      <c r="G476" s="148">
        <v>200864</v>
      </c>
      <c r="H476" s="148" t="s">
        <v>573</v>
      </c>
      <c r="I476" s="148" t="s">
        <v>110</v>
      </c>
      <c r="J476" s="148"/>
      <c r="K476" s="148" t="s">
        <v>8</v>
      </c>
      <c r="L476" s="370">
        <v>58</v>
      </c>
    </row>
    <row r="477" spans="1:13" ht="15" x14ac:dyDescent="0.25">
      <c r="A477">
        <f>COUNTIF($B$1:B477,'TABLA LM'!$D$6)</f>
        <v>5</v>
      </c>
      <c r="B477" s="148">
        <v>141923</v>
      </c>
      <c r="C477" s="148" t="s">
        <v>109</v>
      </c>
      <c r="D477" s="370">
        <v>14423</v>
      </c>
      <c r="E477" s="149"/>
      <c r="F477" s="443">
        <f>VLOOKUP($H477,LISTAS!$C$3:$D$36,2,0)</f>
        <v>21</v>
      </c>
      <c r="G477" s="148">
        <v>200866</v>
      </c>
      <c r="H477" s="148" t="s">
        <v>574</v>
      </c>
      <c r="I477" s="148" t="s">
        <v>35</v>
      </c>
      <c r="J477" s="148"/>
      <c r="K477" s="148" t="s">
        <v>8</v>
      </c>
      <c r="L477" s="370">
        <v>29</v>
      </c>
    </row>
    <row r="478" spans="1:13" ht="15" x14ac:dyDescent="0.25">
      <c r="A478">
        <f>COUNTIF($B$1:B478,'TABLA LM'!$D$6)</f>
        <v>5</v>
      </c>
      <c r="B478" s="162" t="s">
        <v>563</v>
      </c>
      <c r="C478" s="160" t="s">
        <v>12</v>
      </c>
      <c r="D478" s="376">
        <v>9379</v>
      </c>
      <c r="E478" s="161"/>
      <c r="F478" s="443">
        <f>VLOOKUP($H478,LISTAS!$C$3:$D$36,2,0)</f>
        <v>1</v>
      </c>
      <c r="G478" s="160">
        <v>130348</v>
      </c>
      <c r="H478" s="160" t="s">
        <v>531</v>
      </c>
      <c r="I478" s="160" t="s">
        <v>176</v>
      </c>
      <c r="J478" s="160">
        <v>40</v>
      </c>
      <c r="K478" s="160" t="s">
        <v>10</v>
      </c>
      <c r="L478" s="376">
        <v>375.16</v>
      </c>
    </row>
    <row r="479" spans="1:13" ht="15" x14ac:dyDescent="0.25">
      <c r="A479">
        <f>COUNTIF($B$1:B479,'TABLA LM'!$D$6)</f>
        <v>5</v>
      </c>
      <c r="B479" s="162" t="s">
        <v>563</v>
      </c>
      <c r="C479" s="160" t="s">
        <v>12</v>
      </c>
      <c r="D479" s="376">
        <v>9379</v>
      </c>
      <c r="E479" s="161"/>
      <c r="F479" s="443">
        <f>VLOOKUP($H479,LISTAS!$C$3:$D$36,2,0)</f>
        <v>2</v>
      </c>
      <c r="G479" s="160">
        <v>180215</v>
      </c>
      <c r="H479" s="160" t="s">
        <v>526</v>
      </c>
      <c r="I479" s="160" t="s">
        <v>554</v>
      </c>
      <c r="J479" s="160">
        <v>40</v>
      </c>
      <c r="K479" s="160" t="s">
        <v>8</v>
      </c>
      <c r="L479" s="376">
        <v>9379</v>
      </c>
      <c r="M479" s="2">
        <f>INT(L479*3%)</f>
        <v>281</v>
      </c>
    </row>
    <row r="480" spans="1:13" ht="15" x14ac:dyDescent="0.25">
      <c r="A480">
        <f>COUNTIF($B$1:B480,'TABLA LM'!$D$6)</f>
        <v>5</v>
      </c>
      <c r="B480" s="162" t="s">
        <v>563</v>
      </c>
      <c r="C480" s="160" t="s">
        <v>12</v>
      </c>
      <c r="D480" s="376">
        <v>9379</v>
      </c>
      <c r="E480" s="161"/>
      <c r="F480" s="443">
        <f>VLOOKUP($H480,LISTAS!$C$3:$D$36,2,0)</f>
        <v>3</v>
      </c>
      <c r="G480" s="160">
        <v>200842</v>
      </c>
      <c r="H480" s="160" t="s">
        <v>518</v>
      </c>
      <c r="I480" s="160" t="s">
        <v>122</v>
      </c>
      <c r="J480" s="160"/>
      <c r="K480" s="160" t="s">
        <v>8</v>
      </c>
      <c r="L480" s="376">
        <v>101</v>
      </c>
    </row>
    <row r="481" spans="1:13" ht="15" x14ac:dyDescent="0.25">
      <c r="A481">
        <f>COUNTIF($B$1:B481,'TABLA LM'!$D$6)</f>
        <v>5</v>
      </c>
      <c r="B481" s="162" t="s">
        <v>563</v>
      </c>
      <c r="C481" s="160" t="s">
        <v>12</v>
      </c>
      <c r="D481" s="376">
        <v>9379</v>
      </c>
      <c r="E481" s="161"/>
      <c r="F481" s="443">
        <f>VLOOKUP($H481,LISTAS!$C$3:$D$36,2,0)</f>
        <v>8</v>
      </c>
      <c r="G481" s="160">
        <v>201378</v>
      </c>
      <c r="H481" s="160" t="s">
        <v>522</v>
      </c>
      <c r="I481" s="160" t="s">
        <v>18</v>
      </c>
      <c r="J481" s="160"/>
      <c r="K481" s="160" t="s">
        <v>8</v>
      </c>
      <c r="L481" s="376">
        <v>18758</v>
      </c>
    </row>
    <row r="482" spans="1:13" ht="15" x14ac:dyDescent="0.25">
      <c r="A482">
        <f>COUNTIF($B$1:B482,'TABLA LM'!$D$6)</f>
        <v>5</v>
      </c>
      <c r="B482" s="162" t="s">
        <v>563</v>
      </c>
      <c r="C482" s="160" t="s">
        <v>12</v>
      </c>
      <c r="D482" s="376">
        <v>9379</v>
      </c>
      <c r="E482" s="161"/>
      <c r="F482" s="443">
        <f>VLOOKUP($H482,LISTAS!$C$3:$D$36,2,0)</f>
        <v>7</v>
      </c>
      <c r="G482" s="160">
        <v>204349</v>
      </c>
      <c r="H482" s="160" t="s">
        <v>521</v>
      </c>
      <c r="I482" s="160" t="s">
        <v>177</v>
      </c>
      <c r="J482" s="160"/>
      <c r="K482" s="160" t="s">
        <v>8</v>
      </c>
      <c r="L482" s="376">
        <v>9379</v>
      </c>
    </row>
    <row r="483" spans="1:13" ht="15" x14ac:dyDescent="0.25">
      <c r="A483">
        <f>COUNTIF($B$1:B483,'TABLA LM'!$D$6)</f>
        <v>5</v>
      </c>
      <c r="B483" s="162" t="s">
        <v>563</v>
      </c>
      <c r="C483" s="160" t="s">
        <v>12</v>
      </c>
      <c r="D483" s="376">
        <v>9379</v>
      </c>
      <c r="E483" s="161"/>
      <c r="F483" s="443">
        <f>VLOOKUP($H483,LISTAS!$C$3:$D$37,2,0)</f>
        <v>9</v>
      </c>
      <c r="G483" s="160">
        <v>204873</v>
      </c>
      <c r="H483" s="160" t="s">
        <v>528</v>
      </c>
      <c r="I483" s="160" t="s">
        <v>179</v>
      </c>
      <c r="J483" s="160"/>
      <c r="K483" s="160" t="s">
        <v>8</v>
      </c>
      <c r="L483" s="376">
        <v>9379</v>
      </c>
    </row>
    <row r="484" spans="1:13" ht="15" x14ac:dyDescent="0.25">
      <c r="A484">
        <f>COUNTIF($B$1:B484,'TABLA LM'!$D$6)</f>
        <v>5</v>
      </c>
      <c r="B484" s="162" t="s">
        <v>563</v>
      </c>
      <c r="C484" s="160" t="s">
        <v>12</v>
      </c>
      <c r="D484" s="376">
        <v>9379</v>
      </c>
      <c r="E484" s="161"/>
      <c r="F484" s="443">
        <f>VLOOKUP($H484,LISTAS!$C$3:$D$37,2,0)</f>
        <v>11</v>
      </c>
      <c r="G484" s="160">
        <v>204370</v>
      </c>
      <c r="H484" s="160" t="s">
        <v>527</v>
      </c>
      <c r="I484" s="160" t="s">
        <v>178</v>
      </c>
      <c r="J484" s="160"/>
      <c r="K484" s="160" t="s">
        <v>8</v>
      </c>
      <c r="L484" s="376">
        <v>9379</v>
      </c>
    </row>
    <row r="485" spans="1:13" ht="15" x14ac:dyDescent="0.25">
      <c r="A485">
        <f>COUNTIF($B$1:B485,'TABLA LM'!$D$6)</f>
        <v>5</v>
      </c>
      <c r="B485" s="162" t="s">
        <v>563</v>
      </c>
      <c r="C485" s="160" t="s">
        <v>12</v>
      </c>
      <c r="D485" s="376">
        <v>9379</v>
      </c>
      <c r="E485" s="161"/>
      <c r="F485" s="443">
        <f>VLOOKUP($H485,LISTAS!$C$3:$D$37,2,0)</f>
        <v>25</v>
      </c>
      <c r="G485" s="160">
        <v>205079</v>
      </c>
      <c r="H485" s="160" t="s">
        <v>583</v>
      </c>
      <c r="I485" s="160" t="s">
        <v>14</v>
      </c>
      <c r="J485" s="160"/>
      <c r="K485" s="160" t="s">
        <v>8</v>
      </c>
      <c r="L485" s="376">
        <v>56274</v>
      </c>
    </row>
    <row r="486" spans="1:13" ht="15" x14ac:dyDescent="0.25">
      <c r="A486">
        <f>COUNTIF($B$1:B486,'TABLA LM'!$D$6)</f>
        <v>5</v>
      </c>
      <c r="B486" s="163" t="s">
        <v>564</v>
      </c>
      <c r="C486" s="164" t="s">
        <v>12</v>
      </c>
      <c r="D486" s="377">
        <v>1000</v>
      </c>
      <c r="E486" s="165"/>
      <c r="F486" s="443">
        <f>VLOOKUP($H486,LISTAS!$C$3:$D$37,2,0)</f>
        <v>1</v>
      </c>
      <c r="G486" s="164">
        <v>132066</v>
      </c>
      <c r="H486" s="164" t="s">
        <v>531</v>
      </c>
      <c r="I486" s="164" t="s">
        <v>13</v>
      </c>
      <c r="J486" s="164">
        <v>40</v>
      </c>
      <c r="K486" s="164" t="s">
        <v>10</v>
      </c>
      <c r="L486" s="377">
        <v>40</v>
      </c>
    </row>
    <row r="487" spans="1:13" ht="15" x14ac:dyDescent="0.25">
      <c r="A487">
        <f>COUNTIF($B$1:B487,'TABLA LM'!$D$6)</f>
        <v>5</v>
      </c>
      <c r="B487" s="163" t="s">
        <v>564</v>
      </c>
      <c r="C487" s="164" t="s">
        <v>12</v>
      </c>
      <c r="D487" s="377">
        <v>1000</v>
      </c>
      <c r="E487" s="165"/>
      <c r="F487" s="443">
        <f>VLOOKUP($H487,LISTAS!$C$3:$D$37,2,0)</f>
        <v>1</v>
      </c>
      <c r="G487" s="164">
        <v>205079</v>
      </c>
      <c r="H487" s="164" t="s">
        <v>531</v>
      </c>
      <c r="I487" s="164" t="s">
        <v>14</v>
      </c>
      <c r="J487" s="164">
        <v>40</v>
      </c>
      <c r="K487" s="164" t="s">
        <v>8</v>
      </c>
      <c r="L487" s="377">
        <v>6030</v>
      </c>
    </row>
    <row r="488" spans="1:13" ht="15" x14ac:dyDescent="0.25">
      <c r="A488">
        <f>COUNTIF($B$1:B488,'TABLA LM'!$D$6)</f>
        <v>5</v>
      </c>
      <c r="B488" s="163" t="s">
        <v>564</v>
      </c>
      <c r="C488" s="164" t="s">
        <v>12</v>
      </c>
      <c r="D488" s="377">
        <v>1000</v>
      </c>
      <c r="E488" s="165"/>
      <c r="F488" s="443">
        <f>VLOOKUP($H488,LISTAS!$C$3:$D$37,2,0)</f>
        <v>3</v>
      </c>
      <c r="G488" s="164">
        <v>10000586</v>
      </c>
      <c r="H488" s="164" t="s">
        <v>518</v>
      </c>
      <c r="I488" s="164" t="s">
        <v>481</v>
      </c>
      <c r="J488" s="164"/>
      <c r="K488" s="164" t="s">
        <v>8</v>
      </c>
      <c r="L488" s="377">
        <v>10.8</v>
      </c>
    </row>
    <row r="489" spans="1:13" ht="15" x14ac:dyDescent="0.25">
      <c r="A489">
        <f>COUNTIF($B$1:B489,'TABLA LM'!$D$6)</f>
        <v>5</v>
      </c>
      <c r="B489" s="163" t="s">
        <v>564</v>
      </c>
      <c r="C489" s="164" t="s">
        <v>12</v>
      </c>
      <c r="D489" s="377">
        <v>1000</v>
      </c>
      <c r="E489" s="165"/>
      <c r="F489" s="443">
        <f>VLOOKUP($H489,LISTAS!$C$3:$D$37,2,0)</f>
        <v>7</v>
      </c>
      <c r="G489" s="164">
        <v>10001712</v>
      </c>
      <c r="H489" s="164" t="s">
        <v>521</v>
      </c>
      <c r="I489" s="164" t="s">
        <v>16</v>
      </c>
      <c r="J489" s="164"/>
      <c r="K489" s="164" t="s">
        <v>8</v>
      </c>
      <c r="L489" s="377">
        <v>1010</v>
      </c>
    </row>
    <row r="490" spans="1:13" ht="15" x14ac:dyDescent="0.25">
      <c r="A490">
        <f>COUNTIF($B$1:B490,'TABLA LM'!$D$6)</f>
        <v>5</v>
      </c>
      <c r="B490" s="163" t="s">
        <v>564</v>
      </c>
      <c r="C490" s="164" t="s">
        <v>12</v>
      </c>
      <c r="D490" s="377">
        <v>1000</v>
      </c>
      <c r="E490" s="165"/>
      <c r="F490" s="443">
        <f>VLOOKUP($H490,LISTAS!$C$3:$D$37,2,0)</f>
        <v>8</v>
      </c>
      <c r="G490" s="164">
        <v>201378</v>
      </c>
      <c r="H490" s="164" t="s">
        <v>522</v>
      </c>
      <c r="I490" s="164" t="s">
        <v>18</v>
      </c>
      <c r="J490" s="164"/>
      <c r="K490" s="164" t="s">
        <v>8</v>
      </c>
      <c r="L490" s="377">
        <v>2010</v>
      </c>
    </row>
    <row r="491" spans="1:13" ht="15" x14ac:dyDescent="0.25">
      <c r="A491">
        <f>COUNTIF($B$1:B491,'TABLA LM'!$D$6)</f>
        <v>5</v>
      </c>
      <c r="B491" s="163" t="s">
        <v>564</v>
      </c>
      <c r="C491" s="164" t="s">
        <v>12</v>
      </c>
      <c r="D491" s="377">
        <v>1000</v>
      </c>
      <c r="E491" s="165"/>
      <c r="F491" s="443">
        <f>VLOOKUP($H491,LISTAS!$C$3:$D$37,2,0)</f>
        <v>9</v>
      </c>
      <c r="G491" s="164">
        <v>10001714</v>
      </c>
      <c r="H491" s="164" t="s">
        <v>528</v>
      </c>
      <c r="I491" s="164" t="s">
        <v>17</v>
      </c>
      <c r="J491" s="164"/>
      <c r="K491" s="164" t="s">
        <v>8</v>
      </c>
      <c r="L491" s="377">
        <v>1020</v>
      </c>
    </row>
    <row r="492" spans="1:13" ht="15" x14ac:dyDescent="0.25">
      <c r="A492">
        <f>COUNTIF($B$1:B492,'TABLA LM'!$D$6)</f>
        <v>5</v>
      </c>
      <c r="B492" s="163" t="s">
        <v>564</v>
      </c>
      <c r="C492" s="164" t="s">
        <v>12</v>
      </c>
      <c r="D492" s="377">
        <v>1000</v>
      </c>
      <c r="E492" s="165"/>
      <c r="F492" s="443">
        <f>VLOOKUP($H492,LISTAS!$C$3:$D$37,2,0)</f>
        <v>11</v>
      </c>
      <c r="G492" s="164">
        <v>10001713</v>
      </c>
      <c r="H492" s="164" t="s">
        <v>527</v>
      </c>
      <c r="I492" s="164" t="s">
        <v>15</v>
      </c>
      <c r="J492" s="164"/>
      <c r="K492" s="164" t="s">
        <v>8</v>
      </c>
      <c r="L492" s="377">
        <v>990</v>
      </c>
    </row>
    <row r="493" spans="1:13" ht="15" x14ac:dyDescent="0.25">
      <c r="A493">
        <f>COUNTIF($B$1:B493,'TABLA LM'!$D$6)</f>
        <v>5</v>
      </c>
      <c r="B493" s="166">
        <v>142896</v>
      </c>
      <c r="C493" s="166" t="s">
        <v>196</v>
      </c>
      <c r="D493" s="378">
        <v>17857</v>
      </c>
      <c r="E493" s="167"/>
      <c r="F493" s="443">
        <f>VLOOKUP($H493,LISTAS!$C$3:$D$37,2,0)</f>
        <v>1</v>
      </c>
      <c r="G493" s="166">
        <v>130345</v>
      </c>
      <c r="H493" s="166" t="s">
        <v>531</v>
      </c>
      <c r="I493" s="166" t="s">
        <v>121</v>
      </c>
      <c r="J493" s="166">
        <v>20</v>
      </c>
      <c r="K493" s="166" t="s">
        <v>10</v>
      </c>
      <c r="L493" s="378">
        <v>357.14</v>
      </c>
    </row>
    <row r="494" spans="1:13" ht="15" x14ac:dyDescent="0.25">
      <c r="A494">
        <f>COUNTIF($B$1:B494,'TABLA LM'!$D$6)</f>
        <v>5</v>
      </c>
      <c r="B494" s="166">
        <v>142896</v>
      </c>
      <c r="C494" s="166" t="s">
        <v>196</v>
      </c>
      <c r="D494" s="378">
        <v>17857</v>
      </c>
      <c r="E494" s="167"/>
      <c r="F494" s="443">
        <f>VLOOKUP($H494,LISTAS!$C$3:$D$37,2,0)</f>
        <v>2</v>
      </c>
      <c r="G494" s="166">
        <v>180213</v>
      </c>
      <c r="H494" s="166" t="s">
        <v>526</v>
      </c>
      <c r="I494" s="166" t="s">
        <v>551</v>
      </c>
      <c r="J494" s="166">
        <v>20</v>
      </c>
      <c r="K494" s="166" t="s">
        <v>8</v>
      </c>
      <c r="L494" s="378">
        <v>17857</v>
      </c>
      <c r="M494" s="2">
        <f>INT(L494*3%)</f>
        <v>535</v>
      </c>
    </row>
    <row r="495" spans="1:13" ht="15" x14ac:dyDescent="0.25">
      <c r="A495">
        <f>COUNTIF($B$1:B495,'TABLA LM'!$D$6)</f>
        <v>5</v>
      </c>
      <c r="B495" s="166">
        <v>142896</v>
      </c>
      <c r="C495" s="166" t="s">
        <v>196</v>
      </c>
      <c r="D495" s="378">
        <v>17857</v>
      </c>
      <c r="E495" s="167"/>
      <c r="F495" s="443">
        <f>VLOOKUP($H495,LISTAS!$C$3:$D$37,2,0)</f>
        <v>3</v>
      </c>
      <c r="G495" s="166">
        <v>200842</v>
      </c>
      <c r="H495" s="166" t="s">
        <v>518</v>
      </c>
      <c r="I495" s="166" t="s">
        <v>122</v>
      </c>
      <c r="J495" s="166"/>
      <c r="K495" s="166" t="s">
        <v>8</v>
      </c>
      <c r="L495" s="378">
        <v>54</v>
      </c>
    </row>
    <row r="496" spans="1:13" ht="15" x14ac:dyDescent="0.25">
      <c r="A496">
        <f>COUNTIF($B$1:B496,'TABLA LM'!$D$6)</f>
        <v>5</v>
      </c>
      <c r="B496" s="166">
        <v>142896</v>
      </c>
      <c r="C496" s="166" t="s">
        <v>196</v>
      </c>
      <c r="D496" s="378">
        <v>17857</v>
      </c>
      <c r="E496" s="167"/>
      <c r="F496" s="443">
        <f>VLOOKUP($H496,LISTAS!$C$3:$D$37,2,0)</f>
        <v>7</v>
      </c>
      <c r="G496" s="166">
        <v>204368</v>
      </c>
      <c r="H496" s="166" t="s">
        <v>521</v>
      </c>
      <c r="I496" s="166" t="s">
        <v>197</v>
      </c>
      <c r="J496" s="166"/>
      <c r="K496" s="166" t="s">
        <v>8</v>
      </c>
      <c r="L496" s="378">
        <v>17857</v>
      </c>
    </row>
    <row r="497" spans="1:13" ht="15" x14ac:dyDescent="0.25">
      <c r="A497">
        <f>COUNTIF($B$1:B497,'TABLA LM'!$D$6)</f>
        <v>5</v>
      </c>
      <c r="B497" s="166">
        <v>142896</v>
      </c>
      <c r="C497" s="166" t="s">
        <v>196</v>
      </c>
      <c r="D497" s="378">
        <v>17857</v>
      </c>
      <c r="E497" s="167"/>
      <c r="F497" s="443">
        <f>VLOOKUP($H497,LISTAS!$C$3:$D$37,2,0)</f>
        <v>11</v>
      </c>
      <c r="G497" s="166">
        <v>204373</v>
      </c>
      <c r="H497" s="166" t="s">
        <v>527</v>
      </c>
      <c r="I497" s="166" t="s">
        <v>198</v>
      </c>
      <c r="J497" s="166"/>
      <c r="K497" s="166" t="s">
        <v>8</v>
      </c>
      <c r="L497" s="378">
        <v>17857</v>
      </c>
    </row>
    <row r="498" spans="1:13" ht="15" x14ac:dyDescent="0.25">
      <c r="A498">
        <f>COUNTIF($B$1:B498,'TABLA LM'!$D$6)</f>
        <v>5</v>
      </c>
      <c r="B498" s="168">
        <v>145686</v>
      </c>
      <c r="C498" s="168" t="s">
        <v>402</v>
      </c>
      <c r="D498" s="379">
        <v>15873</v>
      </c>
      <c r="E498" s="169"/>
      <c r="F498" s="443">
        <f>VLOOKUP($H498,LISTAS!$C$3:$D$37,2,0)</f>
        <v>1</v>
      </c>
      <c r="G498" s="475" t="s">
        <v>606</v>
      </c>
      <c r="H498" s="168" t="s">
        <v>531</v>
      </c>
      <c r="I498" s="168" t="s">
        <v>45</v>
      </c>
      <c r="J498" s="168">
        <v>10.499000000000001</v>
      </c>
      <c r="K498" s="168" t="s">
        <v>21</v>
      </c>
      <c r="L498" s="379">
        <v>166.67</v>
      </c>
      <c r="M498" s="477">
        <f>(J498*L499)/1000</f>
        <v>166.65062700000001</v>
      </c>
    </row>
    <row r="499" spans="1:13" ht="15" x14ac:dyDescent="0.25">
      <c r="A499">
        <f>COUNTIF($B$1:B499,'TABLA LM'!$D$6)</f>
        <v>5</v>
      </c>
      <c r="B499" s="168">
        <v>145686</v>
      </c>
      <c r="C499" s="168" t="s">
        <v>402</v>
      </c>
      <c r="D499" s="379">
        <v>15873</v>
      </c>
      <c r="E499" s="169"/>
      <c r="F499" s="443">
        <f>VLOOKUP($H499,LISTAS!$C$3:$D$37,2,0)</f>
        <v>2</v>
      </c>
      <c r="G499" s="168">
        <v>181237</v>
      </c>
      <c r="H499" s="168" t="s">
        <v>584</v>
      </c>
      <c r="I499" s="168" t="s">
        <v>50</v>
      </c>
      <c r="J499" s="168">
        <v>10.499000000000001</v>
      </c>
      <c r="K499" s="168" t="s">
        <v>8</v>
      </c>
      <c r="L499" s="379">
        <v>15873</v>
      </c>
      <c r="M499" s="2">
        <f>INT(L499*3%)</f>
        <v>476</v>
      </c>
    </row>
    <row r="500" spans="1:13" ht="15" x14ac:dyDescent="0.25">
      <c r="A500">
        <f>COUNTIF($B$1:B500,'TABLA LM'!$D$6)</f>
        <v>5</v>
      </c>
      <c r="B500" s="168">
        <v>145686</v>
      </c>
      <c r="C500" s="168" t="s">
        <v>402</v>
      </c>
      <c r="D500" s="379">
        <v>15873</v>
      </c>
      <c r="E500" s="169"/>
      <c r="F500" s="443">
        <f>VLOOKUP($H500,LISTAS!$C$3:$D$37,2,0)</f>
        <v>3</v>
      </c>
      <c r="G500" s="168">
        <v>200833</v>
      </c>
      <c r="H500" s="168" t="s">
        <v>518</v>
      </c>
      <c r="I500" s="168" t="s">
        <v>27</v>
      </c>
      <c r="J500" s="168"/>
      <c r="K500" s="168" t="s">
        <v>8</v>
      </c>
      <c r="L500" s="379">
        <v>50</v>
      </c>
    </row>
    <row r="501" spans="1:13" ht="15" x14ac:dyDescent="0.25">
      <c r="A501">
        <f>COUNTIF($B$1:B501,'TABLA LM'!$D$6)</f>
        <v>5</v>
      </c>
      <c r="B501" s="168">
        <v>145686</v>
      </c>
      <c r="C501" s="168" t="s">
        <v>402</v>
      </c>
      <c r="D501" s="379">
        <v>15873</v>
      </c>
      <c r="E501" s="169"/>
      <c r="F501" s="443">
        <f>VLOOKUP($H501,LISTAS!$C$3:$D$37,2,0)</f>
        <v>4</v>
      </c>
      <c r="G501" s="168">
        <v>201454</v>
      </c>
      <c r="H501" s="168" t="s">
        <v>519</v>
      </c>
      <c r="I501" s="168" t="s">
        <v>46</v>
      </c>
      <c r="J501" s="168"/>
      <c r="K501" s="168" t="s">
        <v>8</v>
      </c>
      <c r="L501" s="379">
        <f>$L$499+$M$499</f>
        <v>16349</v>
      </c>
    </row>
    <row r="502" spans="1:13" ht="15" x14ac:dyDescent="0.25">
      <c r="A502">
        <f>COUNTIF($B$1:B502,'TABLA LM'!$D$6)</f>
        <v>5</v>
      </c>
      <c r="B502" s="168">
        <v>145686</v>
      </c>
      <c r="C502" s="168" t="s">
        <v>402</v>
      </c>
      <c r="D502" s="379">
        <v>15873</v>
      </c>
      <c r="E502" s="169"/>
      <c r="F502" s="443">
        <f>VLOOKUP($H502,LISTAS!$C$3:$D$37,2,0)</f>
        <v>5</v>
      </c>
      <c r="G502" s="168">
        <v>203264</v>
      </c>
      <c r="H502" s="168" t="s">
        <v>520</v>
      </c>
      <c r="I502" s="168" t="s">
        <v>24</v>
      </c>
      <c r="J502" s="168"/>
      <c r="K502" s="168" t="s">
        <v>8</v>
      </c>
      <c r="L502" s="379">
        <f t="shared" ref="L502:L506" si="17">$L$499+$M$499</f>
        <v>16349</v>
      </c>
    </row>
    <row r="503" spans="1:13" ht="15" x14ac:dyDescent="0.25">
      <c r="A503">
        <f>COUNTIF($B$1:B503,'TABLA LM'!$D$6)</f>
        <v>5</v>
      </c>
      <c r="B503" s="168">
        <v>145686</v>
      </c>
      <c r="C503" s="168" t="s">
        <v>402</v>
      </c>
      <c r="D503" s="379">
        <v>15873</v>
      </c>
      <c r="E503" s="169"/>
      <c r="F503" s="443">
        <f>VLOOKUP($H503,LISTAS!$C$3:$D$37,2,0)</f>
        <v>6</v>
      </c>
      <c r="G503" s="168">
        <v>203265</v>
      </c>
      <c r="H503" s="168" t="s">
        <v>525</v>
      </c>
      <c r="I503" s="168" t="s">
        <v>23</v>
      </c>
      <c r="J503" s="168"/>
      <c r="K503" s="168" t="s">
        <v>8</v>
      </c>
      <c r="L503" s="379">
        <f t="shared" si="17"/>
        <v>16349</v>
      </c>
    </row>
    <row r="504" spans="1:13" ht="15" x14ac:dyDescent="0.25">
      <c r="A504">
        <f>COUNTIF($B$1:B504,'TABLA LM'!$D$6)</f>
        <v>5</v>
      </c>
      <c r="B504" s="168">
        <v>145686</v>
      </c>
      <c r="C504" s="168" t="s">
        <v>402</v>
      </c>
      <c r="D504" s="379">
        <v>15873</v>
      </c>
      <c r="E504" s="169"/>
      <c r="F504" s="443">
        <f>VLOOKUP($H504,LISTAS!$C$3:$D$37,2,0)</f>
        <v>7</v>
      </c>
      <c r="G504" s="168">
        <v>214924</v>
      </c>
      <c r="H504" s="168" t="s">
        <v>521</v>
      </c>
      <c r="I504" s="168" t="s">
        <v>404</v>
      </c>
      <c r="J504" s="168"/>
      <c r="K504" s="168" t="s">
        <v>8</v>
      </c>
      <c r="L504" s="379">
        <f t="shared" si="17"/>
        <v>16349</v>
      </c>
    </row>
    <row r="505" spans="1:13" ht="15" x14ac:dyDescent="0.25">
      <c r="A505">
        <f>COUNTIF($B$1:B505,'TABLA LM'!$D$6)</f>
        <v>5</v>
      </c>
      <c r="B505" s="168">
        <v>145686</v>
      </c>
      <c r="C505" s="168" t="s">
        <v>402</v>
      </c>
      <c r="D505" s="379">
        <v>15873</v>
      </c>
      <c r="E505" s="169"/>
      <c r="F505" s="443">
        <f>VLOOKUP($H505,LISTAS!$C$3:$D$37,2,0)</f>
        <v>8</v>
      </c>
      <c r="G505" s="168">
        <v>214922</v>
      </c>
      <c r="H505" s="168" t="s">
        <v>522</v>
      </c>
      <c r="I505" s="168" t="s">
        <v>403</v>
      </c>
      <c r="J505" s="168"/>
      <c r="K505" s="168" t="s">
        <v>8</v>
      </c>
      <c r="L505" s="379">
        <f t="shared" si="17"/>
        <v>16349</v>
      </c>
    </row>
    <row r="506" spans="1:13" ht="15" x14ac:dyDescent="0.25">
      <c r="A506">
        <f>COUNTIF($B$1:B506,'TABLA LM'!$D$6)</f>
        <v>5</v>
      </c>
      <c r="B506" s="168">
        <v>145686</v>
      </c>
      <c r="C506" s="168" t="s">
        <v>402</v>
      </c>
      <c r="D506" s="379">
        <v>15873</v>
      </c>
      <c r="E506" s="169"/>
      <c r="F506" s="443">
        <f>VLOOKUP($H506,LISTAS!$C$3:$D$37,2,0)</f>
        <v>9</v>
      </c>
      <c r="G506" s="168">
        <v>212781</v>
      </c>
      <c r="H506" s="168" t="s">
        <v>528</v>
      </c>
      <c r="I506" s="168" t="s">
        <v>48</v>
      </c>
      <c r="J506" s="168"/>
      <c r="K506" s="168" t="s">
        <v>8</v>
      </c>
      <c r="L506" s="379">
        <f t="shared" si="17"/>
        <v>16349</v>
      </c>
    </row>
    <row r="507" spans="1:13" ht="15" x14ac:dyDescent="0.25">
      <c r="A507">
        <f>COUNTIF($B$1:B507,'TABLA LM'!$D$6)</f>
        <v>5</v>
      </c>
      <c r="B507" s="170">
        <v>145687</v>
      </c>
      <c r="C507" s="170" t="s">
        <v>399</v>
      </c>
      <c r="D507" s="380">
        <v>19029</v>
      </c>
      <c r="E507" s="171"/>
      <c r="F507" s="443">
        <f>VLOOKUP($H507,LISTAS!$C$3:$D$37,2,0)</f>
        <v>1</v>
      </c>
      <c r="G507" s="475" t="s">
        <v>607</v>
      </c>
      <c r="H507" s="170" t="s">
        <v>531</v>
      </c>
      <c r="I507" s="170" t="s">
        <v>45</v>
      </c>
      <c r="J507" s="170">
        <v>10.499000000000001</v>
      </c>
      <c r="K507" s="170" t="s">
        <v>21</v>
      </c>
      <c r="L507" s="380">
        <v>200</v>
      </c>
      <c r="M507" s="477">
        <f>(J507*L508)/1000</f>
        <v>199.78547100000003</v>
      </c>
    </row>
    <row r="508" spans="1:13" ht="15" x14ac:dyDescent="0.25">
      <c r="A508">
        <f>COUNTIF($B$1:B508,'TABLA LM'!$D$6)</f>
        <v>5</v>
      </c>
      <c r="B508" s="170">
        <v>145687</v>
      </c>
      <c r="C508" s="170" t="s">
        <v>399</v>
      </c>
      <c r="D508" s="380">
        <v>19029</v>
      </c>
      <c r="E508" s="171"/>
      <c r="F508" s="443">
        <f>VLOOKUP($H508,LISTAS!$C$3:$D$37,2,0)</f>
        <v>2</v>
      </c>
      <c r="G508" s="170">
        <v>181237</v>
      </c>
      <c r="H508" s="170" t="s">
        <v>584</v>
      </c>
      <c r="I508" s="170" t="s">
        <v>50</v>
      </c>
      <c r="J508" s="170">
        <v>10.499000000000001</v>
      </c>
      <c r="K508" s="170" t="s">
        <v>8</v>
      </c>
      <c r="L508" s="380">
        <v>19029</v>
      </c>
      <c r="M508" s="2">
        <f>INT(L508*3%)</f>
        <v>570</v>
      </c>
    </row>
    <row r="509" spans="1:13" ht="15" x14ac:dyDescent="0.25">
      <c r="A509">
        <f>COUNTIF($B$1:B509,'TABLA LM'!$D$6)</f>
        <v>5</v>
      </c>
      <c r="B509" s="170">
        <v>145687</v>
      </c>
      <c r="C509" s="170" t="s">
        <v>399</v>
      </c>
      <c r="D509" s="380">
        <v>19029</v>
      </c>
      <c r="E509" s="171"/>
      <c r="F509" s="443">
        <f>VLOOKUP($H509,LISTAS!$C$3:$D$37,2,0)</f>
        <v>3</v>
      </c>
      <c r="G509" s="170">
        <v>200833</v>
      </c>
      <c r="H509" s="170" t="s">
        <v>518</v>
      </c>
      <c r="I509" s="170" t="s">
        <v>27</v>
      </c>
      <c r="J509" s="170"/>
      <c r="K509" s="170" t="s">
        <v>8</v>
      </c>
      <c r="L509" s="380">
        <v>59</v>
      </c>
    </row>
    <row r="510" spans="1:13" ht="15" x14ac:dyDescent="0.25">
      <c r="A510">
        <f>COUNTIF($B$1:B510,'TABLA LM'!$D$6)</f>
        <v>5</v>
      </c>
      <c r="B510" s="170">
        <v>145687</v>
      </c>
      <c r="C510" s="170" t="s">
        <v>399</v>
      </c>
      <c r="D510" s="380">
        <v>19029</v>
      </c>
      <c r="E510" s="171"/>
      <c r="F510" s="443">
        <f>VLOOKUP($H510,LISTAS!$C$3:$D$37,2,0)</f>
        <v>4</v>
      </c>
      <c r="G510" s="170">
        <v>201454</v>
      </c>
      <c r="H510" s="170" t="s">
        <v>519</v>
      </c>
      <c r="I510" s="170" t="s">
        <v>46</v>
      </c>
      <c r="J510" s="170"/>
      <c r="K510" s="170" t="s">
        <v>8</v>
      </c>
      <c r="L510" s="380">
        <f>$L$508+$M$508</f>
        <v>19599</v>
      </c>
    </row>
    <row r="511" spans="1:13" ht="15" x14ac:dyDescent="0.25">
      <c r="A511">
        <f>COUNTIF($B$1:B511,'TABLA LM'!$D$6)</f>
        <v>5</v>
      </c>
      <c r="B511" s="170">
        <v>145687</v>
      </c>
      <c r="C511" s="170" t="s">
        <v>399</v>
      </c>
      <c r="D511" s="380">
        <v>19029</v>
      </c>
      <c r="E511" s="171"/>
      <c r="F511" s="443">
        <f>VLOOKUP($H511,LISTAS!$C$3:$D$37,2,0)</f>
        <v>5</v>
      </c>
      <c r="G511" s="170">
        <v>203264</v>
      </c>
      <c r="H511" s="170" t="s">
        <v>520</v>
      </c>
      <c r="I511" s="170" t="s">
        <v>24</v>
      </c>
      <c r="J511" s="170"/>
      <c r="K511" s="170" t="s">
        <v>8</v>
      </c>
      <c r="L511" s="380">
        <f t="shared" ref="L511:L515" si="18">$L$508+$M$508</f>
        <v>19599</v>
      </c>
    </row>
    <row r="512" spans="1:13" ht="15" x14ac:dyDescent="0.25">
      <c r="A512">
        <f>COUNTIF($B$1:B512,'TABLA LM'!$D$6)</f>
        <v>5</v>
      </c>
      <c r="B512" s="170">
        <v>145687</v>
      </c>
      <c r="C512" s="170" t="s">
        <v>399</v>
      </c>
      <c r="D512" s="380">
        <v>19029</v>
      </c>
      <c r="E512" s="171"/>
      <c r="F512" s="443">
        <f>VLOOKUP($H512,LISTAS!$C$3:$D$37,2,0)</f>
        <v>6</v>
      </c>
      <c r="G512" s="170">
        <v>203265</v>
      </c>
      <c r="H512" s="170" t="s">
        <v>525</v>
      </c>
      <c r="I512" s="170" t="s">
        <v>23</v>
      </c>
      <c r="J512" s="170"/>
      <c r="K512" s="170" t="s">
        <v>8</v>
      </c>
      <c r="L512" s="380">
        <f t="shared" si="18"/>
        <v>19599</v>
      </c>
    </row>
    <row r="513" spans="1:13" ht="15" x14ac:dyDescent="0.25">
      <c r="A513">
        <f>COUNTIF($B$1:B513,'TABLA LM'!$D$6)</f>
        <v>5</v>
      </c>
      <c r="B513" s="170">
        <v>145687</v>
      </c>
      <c r="C513" s="170" t="s">
        <v>399</v>
      </c>
      <c r="D513" s="380">
        <v>19029</v>
      </c>
      <c r="E513" s="171"/>
      <c r="F513" s="443">
        <f>VLOOKUP($H513,LISTAS!$C$3:$D$37,2,0)</f>
        <v>8</v>
      </c>
      <c r="G513" s="170">
        <v>214925</v>
      </c>
      <c r="H513" s="170" t="s">
        <v>522</v>
      </c>
      <c r="I513" s="170" t="s">
        <v>400</v>
      </c>
      <c r="J513" s="170"/>
      <c r="K513" s="170" t="s">
        <v>8</v>
      </c>
      <c r="L513" s="380">
        <f t="shared" si="18"/>
        <v>19599</v>
      </c>
    </row>
    <row r="514" spans="1:13" ht="15" x14ac:dyDescent="0.25">
      <c r="A514">
        <f>COUNTIF($B$1:B514,'TABLA LM'!$D$6)</f>
        <v>5</v>
      </c>
      <c r="B514" s="170">
        <v>145687</v>
      </c>
      <c r="C514" s="170" t="s">
        <v>399</v>
      </c>
      <c r="D514" s="380">
        <v>19029</v>
      </c>
      <c r="E514" s="171"/>
      <c r="F514" s="443">
        <f>VLOOKUP($H514,LISTAS!$C$3:$D$37,2,0)</f>
        <v>7</v>
      </c>
      <c r="G514" s="170">
        <v>214927</v>
      </c>
      <c r="H514" s="170" t="s">
        <v>521</v>
      </c>
      <c r="I514" s="170" t="s">
        <v>401</v>
      </c>
      <c r="J514" s="170"/>
      <c r="K514" s="170" t="s">
        <v>8</v>
      </c>
      <c r="L514" s="380">
        <f t="shared" si="18"/>
        <v>19599</v>
      </c>
    </row>
    <row r="515" spans="1:13" ht="15" x14ac:dyDescent="0.25">
      <c r="A515">
        <f>COUNTIF($B$1:B515,'TABLA LM'!$D$6)</f>
        <v>5</v>
      </c>
      <c r="B515" s="170">
        <v>145687</v>
      </c>
      <c r="C515" s="170" t="s">
        <v>399</v>
      </c>
      <c r="D515" s="380">
        <v>19029</v>
      </c>
      <c r="E515" s="171"/>
      <c r="F515" s="443">
        <f>VLOOKUP($H515,LISTAS!$C$3:$D$37,2,0)</f>
        <v>9</v>
      </c>
      <c r="G515" s="170">
        <v>212782</v>
      </c>
      <c r="H515" s="170" t="s">
        <v>528</v>
      </c>
      <c r="I515" s="170" t="s">
        <v>52</v>
      </c>
      <c r="J515" s="170"/>
      <c r="K515" s="170" t="s">
        <v>8</v>
      </c>
      <c r="L515" s="380">
        <f t="shared" si="18"/>
        <v>19599</v>
      </c>
    </row>
    <row r="516" spans="1:13" ht="15" x14ac:dyDescent="0.25">
      <c r="A516">
        <f>COUNTIF($B$1:B516,'TABLA LM'!$D$6)</f>
        <v>5</v>
      </c>
      <c r="B516" s="172">
        <v>144743</v>
      </c>
      <c r="C516" s="172" t="s">
        <v>302</v>
      </c>
      <c r="D516" s="381">
        <v>15873</v>
      </c>
      <c r="E516" s="173"/>
      <c r="F516" s="443">
        <f>VLOOKUP($H516,LISTAS!$C$3:$D$37,2,0)</f>
        <v>1</v>
      </c>
      <c r="G516" s="475" t="s">
        <v>606</v>
      </c>
      <c r="H516" s="172" t="s">
        <v>531</v>
      </c>
      <c r="I516" s="172" t="s">
        <v>45</v>
      </c>
      <c r="J516" s="172">
        <v>10.499000000000001</v>
      </c>
      <c r="K516" s="172" t="s">
        <v>21</v>
      </c>
      <c r="L516" s="381">
        <v>166.67</v>
      </c>
      <c r="M516" s="477">
        <f>(J516*L517)/1000</f>
        <v>166.65062700000001</v>
      </c>
    </row>
    <row r="517" spans="1:13" ht="15" x14ac:dyDescent="0.25">
      <c r="A517">
        <f>COUNTIF($B$1:B517,'TABLA LM'!$D$6)</f>
        <v>5</v>
      </c>
      <c r="B517" s="172">
        <v>144743</v>
      </c>
      <c r="C517" s="172" t="s">
        <v>302</v>
      </c>
      <c r="D517" s="381">
        <v>15873</v>
      </c>
      <c r="E517" s="173"/>
      <c r="F517" s="443">
        <f>VLOOKUP($H517,LISTAS!$C$3:$D$37,2,0)</f>
        <v>2</v>
      </c>
      <c r="G517" s="172">
        <v>180226</v>
      </c>
      <c r="H517" s="172" t="s">
        <v>578</v>
      </c>
      <c r="I517" s="172" t="s">
        <v>303</v>
      </c>
      <c r="J517" s="172">
        <v>10.499000000000001</v>
      </c>
      <c r="K517" s="172" t="s">
        <v>8</v>
      </c>
      <c r="L517" s="381">
        <v>15873</v>
      </c>
      <c r="M517" s="2">
        <f>INT(L517*3%)</f>
        <v>476</v>
      </c>
    </row>
    <row r="518" spans="1:13" ht="15" x14ac:dyDescent="0.25">
      <c r="A518">
        <f>COUNTIF($B$1:B518,'TABLA LM'!$D$6)</f>
        <v>5</v>
      </c>
      <c r="B518" s="172">
        <v>144743</v>
      </c>
      <c r="C518" s="172" t="s">
        <v>302</v>
      </c>
      <c r="D518" s="381">
        <v>15873</v>
      </c>
      <c r="E518" s="173"/>
      <c r="F518" s="443">
        <f>VLOOKUP($H518,LISTAS!$C$3:$D$37,2,0)</f>
        <v>3</v>
      </c>
      <c r="G518" s="172">
        <v>200834</v>
      </c>
      <c r="H518" s="172" t="s">
        <v>518</v>
      </c>
      <c r="I518" s="172" t="s">
        <v>73</v>
      </c>
      <c r="J518" s="172"/>
      <c r="K518" s="172" t="s">
        <v>8</v>
      </c>
      <c r="L518" s="381">
        <v>49</v>
      </c>
    </row>
    <row r="519" spans="1:13" ht="15" x14ac:dyDescent="0.25">
      <c r="A519">
        <f>COUNTIF($B$1:B519,'TABLA LM'!$D$6)</f>
        <v>5</v>
      </c>
      <c r="B519" s="172">
        <v>144743</v>
      </c>
      <c r="C519" s="172" t="s">
        <v>302</v>
      </c>
      <c r="D519" s="381">
        <v>15873</v>
      </c>
      <c r="E519" s="173"/>
      <c r="F519" s="443">
        <f>VLOOKUP($H519,LISTAS!$C$3:$D$37,2,0)</f>
        <v>4</v>
      </c>
      <c r="G519" s="172">
        <v>201454</v>
      </c>
      <c r="H519" s="172" t="s">
        <v>519</v>
      </c>
      <c r="I519" s="172" t="s">
        <v>46</v>
      </c>
      <c r="J519" s="172"/>
      <c r="K519" s="172" t="s">
        <v>8</v>
      </c>
      <c r="L519" s="381">
        <f>$L$517+$M$517</f>
        <v>16349</v>
      </c>
    </row>
    <row r="520" spans="1:13" ht="15" x14ac:dyDescent="0.25">
      <c r="A520">
        <f>COUNTIF($B$1:B520,'TABLA LM'!$D$6)</f>
        <v>5</v>
      </c>
      <c r="B520" s="172">
        <v>144743</v>
      </c>
      <c r="C520" s="172" t="s">
        <v>302</v>
      </c>
      <c r="D520" s="381">
        <v>15873</v>
      </c>
      <c r="E520" s="173"/>
      <c r="F520" s="443">
        <f>VLOOKUP($H520,LISTAS!$C$3:$D$37,2,0)</f>
        <v>5</v>
      </c>
      <c r="G520" s="172">
        <v>203264</v>
      </c>
      <c r="H520" s="172" t="s">
        <v>520</v>
      </c>
      <c r="I520" s="172" t="s">
        <v>24</v>
      </c>
      <c r="J520" s="172"/>
      <c r="K520" s="172" t="s">
        <v>8</v>
      </c>
      <c r="L520" s="381">
        <v>16350</v>
      </c>
    </row>
    <row r="521" spans="1:13" ht="15" x14ac:dyDescent="0.25">
      <c r="A521">
        <f>COUNTIF($B$1:B521,'TABLA LM'!$D$6)</f>
        <v>5</v>
      </c>
      <c r="B521" s="172">
        <v>144743</v>
      </c>
      <c r="C521" s="172" t="s">
        <v>302</v>
      </c>
      <c r="D521" s="381">
        <v>15873</v>
      </c>
      <c r="E521" s="173"/>
      <c r="F521" s="443">
        <f>VLOOKUP($H521,LISTAS!$C$3:$D$37,2,0)</f>
        <v>6</v>
      </c>
      <c r="G521" s="172">
        <v>203265</v>
      </c>
      <c r="H521" s="172" t="s">
        <v>525</v>
      </c>
      <c r="I521" s="172" t="s">
        <v>23</v>
      </c>
      <c r="J521" s="172"/>
      <c r="K521" s="172" t="s">
        <v>8</v>
      </c>
      <c r="L521" s="381">
        <v>16350</v>
      </c>
    </row>
    <row r="522" spans="1:13" ht="15" x14ac:dyDescent="0.25">
      <c r="A522">
        <f>COUNTIF($B$1:B522,'TABLA LM'!$D$6)</f>
        <v>5</v>
      </c>
      <c r="B522" s="172">
        <v>144743</v>
      </c>
      <c r="C522" s="172" t="s">
        <v>302</v>
      </c>
      <c r="D522" s="381">
        <v>15873</v>
      </c>
      <c r="E522" s="173"/>
      <c r="F522" s="443">
        <f>VLOOKUP($H522,LISTAS!$C$3:$D$37,2,0)</f>
        <v>7</v>
      </c>
      <c r="G522" s="172">
        <v>209826</v>
      </c>
      <c r="H522" s="172" t="s">
        <v>521</v>
      </c>
      <c r="I522" s="172" t="s">
        <v>304</v>
      </c>
      <c r="J522" s="172"/>
      <c r="K522" s="172" t="s">
        <v>8</v>
      </c>
      <c r="L522" s="381">
        <v>16191</v>
      </c>
    </row>
    <row r="523" spans="1:13" ht="15" x14ac:dyDescent="0.25">
      <c r="A523">
        <f>COUNTIF($B$1:B523,'TABLA LM'!$D$6)</f>
        <v>5</v>
      </c>
      <c r="B523" s="172">
        <v>144743</v>
      </c>
      <c r="C523" s="172" t="s">
        <v>302</v>
      </c>
      <c r="D523" s="381">
        <v>15873</v>
      </c>
      <c r="E523" s="173"/>
      <c r="F523" s="443">
        <f>VLOOKUP($H523,LISTAS!$C$3:$D$37,2,0)</f>
        <v>8</v>
      </c>
      <c r="G523" s="172">
        <v>209828</v>
      </c>
      <c r="H523" s="172" t="s">
        <v>522</v>
      </c>
      <c r="I523" s="172" t="s">
        <v>305</v>
      </c>
      <c r="J523" s="172"/>
      <c r="K523" s="172" t="s">
        <v>8</v>
      </c>
      <c r="L523" s="381">
        <v>16350</v>
      </c>
    </row>
    <row r="524" spans="1:13" ht="15" x14ac:dyDescent="0.25">
      <c r="A524">
        <f>COUNTIF($B$1:B524,'TABLA LM'!$D$6)</f>
        <v>5</v>
      </c>
      <c r="B524" s="172">
        <v>144743</v>
      </c>
      <c r="C524" s="172" t="s">
        <v>302</v>
      </c>
      <c r="D524" s="381">
        <v>15873</v>
      </c>
      <c r="E524" s="173"/>
      <c r="F524" s="443">
        <f>VLOOKUP($H524,LISTAS!$C$3:$D$37,2,0)</f>
        <v>9</v>
      </c>
      <c r="G524" s="172">
        <v>209829</v>
      </c>
      <c r="H524" s="172" t="s">
        <v>528</v>
      </c>
      <c r="I524" s="172" t="s">
        <v>306</v>
      </c>
      <c r="J524" s="172"/>
      <c r="K524" s="172" t="s">
        <v>8</v>
      </c>
      <c r="L524" s="381">
        <v>16191</v>
      </c>
    </row>
    <row r="525" spans="1:13" ht="15" x14ac:dyDescent="0.25">
      <c r="A525">
        <f>COUNTIF($B$1:B525,'TABLA LM'!$D$6)</f>
        <v>5</v>
      </c>
      <c r="B525" s="174" t="s">
        <v>510</v>
      </c>
      <c r="C525" s="175" t="s">
        <v>44</v>
      </c>
      <c r="D525" s="382">
        <v>19029</v>
      </c>
      <c r="E525" s="176"/>
      <c r="F525" s="443">
        <f>VLOOKUP($H525,LISTAS!$C$3:$D$37,2,0)</f>
        <v>1</v>
      </c>
      <c r="G525" s="475" t="s">
        <v>607</v>
      </c>
      <c r="H525" s="175" t="s">
        <v>531</v>
      </c>
      <c r="I525" s="175" t="s">
        <v>45</v>
      </c>
      <c r="J525" s="175">
        <v>10.499000000000001</v>
      </c>
      <c r="K525" s="175" t="s">
        <v>21</v>
      </c>
      <c r="L525" s="382">
        <v>200</v>
      </c>
      <c r="M525" s="477">
        <f>(J525*L526)/1000</f>
        <v>199.78547100000003</v>
      </c>
    </row>
    <row r="526" spans="1:13" ht="15" x14ac:dyDescent="0.25">
      <c r="A526">
        <f>COUNTIF($B$1:B526,'TABLA LM'!$D$6)</f>
        <v>5</v>
      </c>
      <c r="B526" s="174" t="s">
        <v>510</v>
      </c>
      <c r="C526" s="175" t="s">
        <v>44</v>
      </c>
      <c r="D526" s="382">
        <v>19029</v>
      </c>
      <c r="E526" s="176"/>
      <c r="F526" s="443">
        <f>VLOOKUP($H526,LISTAS!$C$3:$D$37,2,0)</f>
        <v>2</v>
      </c>
      <c r="G526" s="175">
        <v>181237</v>
      </c>
      <c r="H526" s="175" t="s">
        <v>584</v>
      </c>
      <c r="I526" s="175" t="s">
        <v>50</v>
      </c>
      <c r="J526" s="175">
        <v>10.499000000000001</v>
      </c>
      <c r="K526" s="175" t="s">
        <v>8</v>
      </c>
      <c r="L526" s="382">
        <v>19029</v>
      </c>
      <c r="M526" s="2">
        <f>INT(L526*3%)</f>
        <v>570</v>
      </c>
    </row>
    <row r="527" spans="1:13" ht="15" x14ac:dyDescent="0.25">
      <c r="A527">
        <f>COUNTIF($B$1:B527,'TABLA LM'!$D$6)</f>
        <v>5</v>
      </c>
      <c r="B527" s="174" t="s">
        <v>510</v>
      </c>
      <c r="C527" s="175" t="s">
        <v>44</v>
      </c>
      <c r="D527" s="382">
        <v>19029</v>
      </c>
      <c r="E527" s="176"/>
      <c r="F527" s="443">
        <f>VLOOKUP($H527,LISTAS!$C$3:$D$37,2,0)</f>
        <v>3</v>
      </c>
      <c r="G527" s="175">
        <v>200833</v>
      </c>
      <c r="H527" s="175" t="s">
        <v>518</v>
      </c>
      <c r="I527" s="175" t="s">
        <v>27</v>
      </c>
      <c r="J527" s="175"/>
      <c r="K527" s="175" t="s">
        <v>8</v>
      </c>
      <c r="L527" s="382">
        <v>59</v>
      </c>
    </row>
    <row r="528" spans="1:13" ht="15" x14ac:dyDescent="0.25">
      <c r="A528">
        <f>COUNTIF($B$1:B528,'TABLA LM'!$D$6)</f>
        <v>5</v>
      </c>
      <c r="B528" s="174" t="s">
        <v>510</v>
      </c>
      <c r="C528" s="175" t="s">
        <v>44</v>
      </c>
      <c r="D528" s="382">
        <v>19029</v>
      </c>
      <c r="E528" s="176"/>
      <c r="F528" s="443">
        <f>VLOOKUP($H528,LISTAS!$C$3:$D$37,2,0)</f>
        <v>4</v>
      </c>
      <c r="G528" s="175">
        <v>201454</v>
      </c>
      <c r="H528" s="175" t="s">
        <v>519</v>
      </c>
      <c r="I528" s="175" t="s">
        <v>46</v>
      </c>
      <c r="J528" s="175"/>
      <c r="K528" s="175" t="s">
        <v>8</v>
      </c>
      <c r="L528" s="382">
        <v>19601</v>
      </c>
    </row>
    <row r="529" spans="1:13" ht="15" x14ac:dyDescent="0.25">
      <c r="A529">
        <f>COUNTIF($B$1:B529,'TABLA LM'!$D$6)</f>
        <v>5</v>
      </c>
      <c r="B529" s="174" t="s">
        <v>510</v>
      </c>
      <c r="C529" s="175" t="s">
        <v>44</v>
      </c>
      <c r="D529" s="382">
        <v>19029</v>
      </c>
      <c r="E529" s="176"/>
      <c r="F529" s="443">
        <f>VLOOKUP($H529,LISTAS!$C$3:$D$37,2,0)</f>
        <v>5</v>
      </c>
      <c r="G529" s="175">
        <v>203264</v>
      </c>
      <c r="H529" s="175" t="s">
        <v>520</v>
      </c>
      <c r="I529" s="175" t="s">
        <v>24</v>
      </c>
      <c r="J529" s="175"/>
      <c r="K529" s="175" t="s">
        <v>8</v>
      </c>
      <c r="L529" s="382">
        <v>19601</v>
      </c>
    </row>
    <row r="530" spans="1:13" ht="15" x14ac:dyDescent="0.25">
      <c r="A530">
        <f>COUNTIF($B$1:B530,'TABLA LM'!$D$6)</f>
        <v>5</v>
      </c>
      <c r="B530" s="174" t="s">
        <v>510</v>
      </c>
      <c r="C530" s="175" t="s">
        <v>44</v>
      </c>
      <c r="D530" s="382">
        <v>19029</v>
      </c>
      <c r="E530" s="176"/>
      <c r="F530" s="443">
        <f>VLOOKUP($H530,LISTAS!$C$3:$D$37,2,0)</f>
        <v>6</v>
      </c>
      <c r="G530" s="175">
        <v>203265</v>
      </c>
      <c r="H530" s="175" t="s">
        <v>525</v>
      </c>
      <c r="I530" s="175" t="s">
        <v>23</v>
      </c>
      <c r="J530" s="175"/>
      <c r="K530" s="175" t="s">
        <v>8</v>
      </c>
      <c r="L530" s="382">
        <v>19601</v>
      </c>
    </row>
    <row r="531" spans="1:13" ht="15" x14ac:dyDescent="0.25">
      <c r="A531">
        <f>COUNTIF($B$1:B531,'TABLA LM'!$D$6)</f>
        <v>5</v>
      </c>
      <c r="B531" s="174" t="s">
        <v>510</v>
      </c>
      <c r="C531" s="175" t="s">
        <v>44</v>
      </c>
      <c r="D531" s="382">
        <v>19029</v>
      </c>
      <c r="E531" s="176"/>
      <c r="F531" s="443">
        <f>VLOOKUP($H531,LISTAS!$C$3:$D$37,2,0)</f>
        <v>7</v>
      </c>
      <c r="G531" s="175">
        <v>211881</v>
      </c>
      <c r="H531" s="175" t="s">
        <v>521</v>
      </c>
      <c r="I531" s="175" t="s">
        <v>53</v>
      </c>
      <c r="J531" s="175"/>
      <c r="K531" s="175" t="s">
        <v>8</v>
      </c>
      <c r="L531" s="382">
        <v>19410</v>
      </c>
    </row>
    <row r="532" spans="1:13" ht="15" x14ac:dyDescent="0.25">
      <c r="A532">
        <f>COUNTIF($B$1:B532,'TABLA LM'!$D$6)</f>
        <v>5</v>
      </c>
      <c r="B532" s="174" t="s">
        <v>510</v>
      </c>
      <c r="C532" s="175" t="s">
        <v>44</v>
      </c>
      <c r="D532" s="382">
        <v>19029</v>
      </c>
      <c r="E532" s="176"/>
      <c r="F532" s="443">
        <f>VLOOKUP($H532,LISTAS!$C$3:$D$37,2,0)</f>
        <v>8</v>
      </c>
      <c r="G532" s="175">
        <v>211882</v>
      </c>
      <c r="H532" s="175" t="s">
        <v>522</v>
      </c>
      <c r="I532" s="175" t="s">
        <v>51</v>
      </c>
      <c r="J532" s="175"/>
      <c r="K532" s="175" t="s">
        <v>8</v>
      </c>
      <c r="L532" s="382">
        <v>19601</v>
      </c>
    </row>
    <row r="533" spans="1:13" ht="15" x14ac:dyDescent="0.25">
      <c r="A533">
        <f>COUNTIF($B$1:B533,'TABLA LM'!$D$6)</f>
        <v>5</v>
      </c>
      <c r="B533" s="174" t="s">
        <v>510</v>
      </c>
      <c r="C533" s="175" t="s">
        <v>44</v>
      </c>
      <c r="D533" s="382">
        <v>19029</v>
      </c>
      <c r="E533" s="176"/>
      <c r="F533" s="443">
        <f>VLOOKUP($H533,LISTAS!$C$3:$D$37,2,0)</f>
        <v>9</v>
      </c>
      <c r="G533" s="175">
        <v>212782</v>
      </c>
      <c r="H533" s="175" t="s">
        <v>528</v>
      </c>
      <c r="I533" s="175" t="s">
        <v>52</v>
      </c>
      <c r="J533" s="175"/>
      <c r="K533" s="175" t="s">
        <v>8</v>
      </c>
      <c r="L533" s="382">
        <v>19410</v>
      </c>
    </row>
    <row r="534" spans="1:13" ht="15" x14ac:dyDescent="0.25">
      <c r="A534">
        <f>COUNTIF($B$1:B534,'TABLA LM'!$D$6)</f>
        <v>5</v>
      </c>
      <c r="B534" s="177" t="s">
        <v>511</v>
      </c>
      <c r="C534" s="178" t="s">
        <v>44</v>
      </c>
      <c r="D534" s="383">
        <v>15873</v>
      </c>
      <c r="E534" s="179"/>
      <c r="F534" s="443">
        <f>VLOOKUP($H534,LISTAS!$C$3:$D$37,2,0)</f>
        <v>1</v>
      </c>
      <c r="G534" s="475" t="s">
        <v>606</v>
      </c>
      <c r="H534" s="178" t="s">
        <v>531</v>
      </c>
      <c r="I534" s="178" t="s">
        <v>45</v>
      </c>
      <c r="J534" s="178">
        <v>10.499000000000001</v>
      </c>
      <c r="K534" s="178" t="s">
        <v>21</v>
      </c>
      <c r="L534" s="383">
        <v>166.67</v>
      </c>
      <c r="M534" s="477">
        <f>(J534*L535)/1000</f>
        <v>166.65062700000001</v>
      </c>
    </row>
    <row r="535" spans="1:13" ht="15" x14ac:dyDescent="0.25">
      <c r="A535">
        <f>COUNTIF($B$1:B535,'TABLA LM'!$D$6)</f>
        <v>5</v>
      </c>
      <c r="B535" s="177" t="s">
        <v>511</v>
      </c>
      <c r="C535" s="178" t="s">
        <v>44</v>
      </c>
      <c r="D535" s="383">
        <v>15873</v>
      </c>
      <c r="E535" s="179"/>
      <c r="F535" s="443">
        <f>VLOOKUP($H535,LISTAS!$C$3:$D$37,2,0)</f>
        <v>2</v>
      </c>
      <c r="G535" s="178">
        <v>181237</v>
      </c>
      <c r="H535" s="178" t="s">
        <v>584</v>
      </c>
      <c r="I535" s="178" t="s">
        <v>50</v>
      </c>
      <c r="J535" s="178">
        <v>10.499000000000001</v>
      </c>
      <c r="K535" s="178" t="s">
        <v>8</v>
      </c>
      <c r="L535" s="383">
        <v>15873</v>
      </c>
      <c r="M535" s="2">
        <f>INT(L535*3%)</f>
        <v>476</v>
      </c>
    </row>
    <row r="536" spans="1:13" ht="15" x14ac:dyDescent="0.25">
      <c r="A536">
        <f>COUNTIF($B$1:B536,'TABLA LM'!$D$6)</f>
        <v>5</v>
      </c>
      <c r="B536" s="177" t="s">
        <v>511</v>
      </c>
      <c r="C536" s="178" t="s">
        <v>44</v>
      </c>
      <c r="D536" s="383">
        <v>15873</v>
      </c>
      <c r="E536" s="179"/>
      <c r="F536" s="443">
        <f>VLOOKUP($H536,LISTAS!$C$3:$D$37,2,0)</f>
        <v>3</v>
      </c>
      <c r="G536" s="178">
        <v>200833</v>
      </c>
      <c r="H536" s="178" t="s">
        <v>518</v>
      </c>
      <c r="I536" s="178" t="s">
        <v>27</v>
      </c>
      <c r="J536" s="178"/>
      <c r="K536" s="178" t="s">
        <v>8</v>
      </c>
      <c r="L536" s="383">
        <v>46</v>
      </c>
    </row>
    <row r="537" spans="1:13" ht="15" x14ac:dyDescent="0.25">
      <c r="A537">
        <f>COUNTIF($B$1:B537,'TABLA LM'!$D$6)</f>
        <v>5</v>
      </c>
      <c r="B537" s="177" t="s">
        <v>511</v>
      </c>
      <c r="C537" s="178" t="s">
        <v>44</v>
      </c>
      <c r="D537" s="383">
        <v>15873</v>
      </c>
      <c r="E537" s="179"/>
      <c r="F537" s="443">
        <f>VLOOKUP($H537,LISTAS!$C$3:$D$37,2,0)</f>
        <v>4</v>
      </c>
      <c r="G537" s="178">
        <v>201454</v>
      </c>
      <c r="H537" s="178" t="s">
        <v>519</v>
      </c>
      <c r="I537" s="178" t="s">
        <v>46</v>
      </c>
      <c r="J537" s="178"/>
      <c r="K537" s="178" t="s">
        <v>8</v>
      </c>
      <c r="L537" s="383">
        <v>16350</v>
      </c>
    </row>
    <row r="538" spans="1:13" ht="15" x14ac:dyDescent="0.25">
      <c r="A538">
        <f>COUNTIF($B$1:B538,'TABLA LM'!$D$6)</f>
        <v>5</v>
      </c>
      <c r="B538" s="177" t="s">
        <v>511</v>
      </c>
      <c r="C538" s="178" t="s">
        <v>44</v>
      </c>
      <c r="D538" s="383">
        <v>15873</v>
      </c>
      <c r="E538" s="179"/>
      <c r="F538" s="443">
        <f>VLOOKUP($H538,LISTAS!$C$3:$D$37,2,0)</f>
        <v>5</v>
      </c>
      <c r="G538" s="178">
        <v>203264</v>
      </c>
      <c r="H538" s="178" t="s">
        <v>520</v>
      </c>
      <c r="I538" s="178" t="s">
        <v>24</v>
      </c>
      <c r="J538" s="178"/>
      <c r="K538" s="178" t="s">
        <v>8</v>
      </c>
      <c r="L538" s="383">
        <v>16350</v>
      </c>
    </row>
    <row r="539" spans="1:13" ht="15" x14ac:dyDescent="0.25">
      <c r="A539">
        <f>COUNTIF($B$1:B539,'TABLA LM'!$D$6)</f>
        <v>5</v>
      </c>
      <c r="B539" s="177" t="s">
        <v>511</v>
      </c>
      <c r="C539" s="178" t="s">
        <v>44</v>
      </c>
      <c r="D539" s="383">
        <v>15873</v>
      </c>
      <c r="E539" s="179"/>
      <c r="F539" s="443">
        <f>VLOOKUP($H539,LISTAS!$C$3:$D$37,2,0)</f>
        <v>6</v>
      </c>
      <c r="G539" s="178">
        <v>203265</v>
      </c>
      <c r="H539" s="178" t="s">
        <v>525</v>
      </c>
      <c r="I539" s="178" t="s">
        <v>23</v>
      </c>
      <c r="J539" s="178"/>
      <c r="K539" s="178" t="s">
        <v>8</v>
      </c>
      <c r="L539" s="383">
        <v>16350</v>
      </c>
    </row>
    <row r="540" spans="1:13" ht="15" x14ac:dyDescent="0.25">
      <c r="A540">
        <f>COUNTIF($B$1:B540,'TABLA LM'!$D$6)</f>
        <v>5</v>
      </c>
      <c r="B540" s="177" t="s">
        <v>511</v>
      </c>
      <c r="C540" s="178" t="s">
        <v>44</v>
      </c>
      <c r="D540" s="383">
        <v>15873</v>
      </c>
      <c r="E540" s="179"/>
      <c r="F540" s="443">
        <f>VLOOKUP($H540,LISTAS!$C$3:$D$37,2,0)</f>
        <v>7</v>
      </c>
      <c r="G540" s="178">
        <v>211879</v>
      </c>
      <c r="H540" s="178" t="s">
        <v>521</v>
      </c>
      <c r="I540" s="178" t="s">
        <v>49</v>
      </c>
      <c r="J540" s="178"/>
      <c r="K540" s="178" t="s">
        <v>8</v>
      </c>
      <c r="L540" s="383">
        <v>16191</v>
      </c>
    </row>
    <row r="541" spans="1:13" ht="15" x14ac:dyDescent="0.25">
      <c r="A541">
        <f>COUNTIF($B$1:B541,'TABLA LM'!$D$6)</f>
        <v>5</v>
      </c>
      <c r="B541" s="177" t="s">
        <v>511</v>
      </c>
      <c r="C541" s="178" t="s">
        <v>44</v>
      </c>
      <c r="D541" s="383">
        <v>15873</v>
      </c>
      <c r="E541" s="179"/>
      <c r="F541" s="443">
        <f>VLOOKUP($H541,LISTAS!$C$3:$D$37,2,0)</f>
        <v>8</v>
      </c>
      <c r="G541" s="178">
        <v>211880</v>
      </c>
      <c r="H541" s="178" t="s">
        <v>522</v>
      </c>
      <c r="I541" s="178" t="s">
        <v>47</v>
      </c>
      <c r="J541" s="178"/>
      <c r="K541" s="178" t="s">
        <v>8</v>
      </c>
      <c r="L541" s="383">
        <v>16350</v>
      </c>
    </row>
    <row r="542" spans="1:13" ht="15" x14ac:dyDescent="0.25">
      <c r="A542">
        <f>COUNTIF($B$1:B542,'TABLA LM'!$D$6)</f>
        <v>5</v>
      </c>
      <c r="B542" s="177" t="s">
        <v>511</v>
      </c>
      <c r="C542" s="178" t="s">
        <v>44</v>
      </c>
      <c r="D542" s="383">
        <v>15873</v>
      </c>
      <c r="E542" s="179"/>
      <c r="F542" s="443">
        <f>VLOOKUP($H542,LISTAS!$C$3:$D$37,2,0)</f>
        <v>9</v>
      </c>
      <c r="G542" s="178">
        <v>212781</v>
      </c>
      <c r="H542" s="178" t="s">
        <v>528</v>
      </c>
      <c r="I542" s="178" t="s">
        <v>48</v>
      </c>
      <c r="J542" s="178"/>
      <c r="K542" s="178" t="s">
        <v>8</v>
      </c>
      <c r="L542" s="383">
        <v>16191</v>
      </c>
    </row>
    <row r="543" spans="1:13" ht="15" x14ac:dyDescent="0.25">
      <c r="A543">
        <f>COUNTIF($B$1:B543,'TABLA LM'!$D$6)</f>
        <v>5</v>
      </c>
      <c r="B543" s="180">
        <v>143596</v>
      </c>
      <c r="C543" s="180" t="s">
        <v>225</v>
      </c>
      <c r="D543" s="384">
        <v>16667</v>
      </c>
      <c r="E543" s="181"/>
      <c r="F543" s="443">
        <f>VLOOKUP($H543,LISTAS!$C$3:$D$37,2,0)</f>
        <v>1</v>
      </c>
      <c r="G543" s="475" t="s">
        <v>607</v>
      </c>
      <c r="H543" s="180" t="s">
        <v>531</v>
      </c>
      <c r="I543" s="180" t="s">
        <v>45</v>
      </c>
      <c r="J543" s="180">
        <v>10.499000000000001</v>
      </c>
      <c r="K543" s="180" t="s">
        <v>21</v>
      </c>
      <c r="L543" s="384">
        <v>166.67</v>
      </c>
      <c r="M543" s="477">
        <f>(J543*L544)/1000</f>
        <v>174.98683300000002</v>
      </c>
    </row>
    <row r="544" spans="1:13" ht="15" x14ac:dyDescent="0.25">
      <c r="A544">
        <f>COUNTIF($B$1:B544,'TABLA LM'!$D$6)</f>
        <v>5</v>
      </c>
      <c r="B544" s="180">
        <v>143596</v>
      </c>
      <c r="C544" s="180" t="s">
        <v>225</v>
      </c>
      <c r="D544" s="384">
        <v>16667</v>
      </c>
      <c r="E544" s="181"/>
      <c r="F544" s="443">
        <f>VLOOKUP($H544,LISTAS!$C$3:$D$37,2,0)</f>
        <v>2</v>
      </c>
      <c r="G544" s="180">
        <v>181237</v>
      </c>
      <c r="H544" s="180" t="s">
        <v>584</v>
      </c>
      <c r="I544" s="180" t="s">
        <v>50</v>
      </c>
      <c r="J544" s="180">
        <v>10.499000000000001</v>
      </c>
      <c r="K544" s="180" t="s">
        <v>8</v>
      </c>
      <c r="L544" s="384">
        <v>16667</v>
      </c>
      <c r="M544" s="2">
        <f>INT(L544*3%)</f>
        <v>500</v>
      </c>
    </row>
    <row r="545" spans="1:13" ht="15" x14ac:dyDescent="0.25">
      <c r="A545">
        <f>COUNTIF($B$1:B545,'TABLA LM'!$D$6)</f>
        <v>5</v>
      </c>
      <c r="B545" s="180">
        <v>143596</v>
      </c>
      <c r="C545" s="180" t="s">
        <v>225</v>
      </c>
      <c r="D545" s="384">
        <v>16667</v>
      </c>
      <c r="E545" s="181"/>
      <c r="F545" s="443">
        <f>VLOOKUP($H545,LISTAS!$C$3:$D$37,2,0)</f>
        <v>3</v>
      </c>
      <c r="G545" s="180">
        <v>200834</v>
      </c>
      <c r="H545" s="180" t="s">
        <v>518</v>
      </c>
      <c r="I545" s="180" t="s">
        <v>73</v>
      </c>
      <c r="J545" s="180"/>
      <c r="K545" s="180" t="s">
        <v>8</v>
      </c>
      <c r="L545" s="384">
        <v>50</v>
      </c>
    </row>
    <row r="546" spans="1:13" ht="15" x14ac:dyDescent="0.25">
      <c r="A546">
        <f>COUNTIF($B$1:B546,'TABLA LM'!$D$6)</f>
        <v>5</v>
      </c>
      <c r="B546" s="180">
        <v>143596</v>
      </c>
      <c r="C546" s="180" t="s">
        <v>225</v>
      </c>
      <c r="D546" s="384">
        <v>16667</v>
      </c>
      <c r="E546" s="181"/>
      <c r="F546" s="443">
        <f>VLOOKUP($H546,LISTAS!$C$3:$D$37,2,0)</f>
        <v>4</v>
      </c>
      <c r="G546" s="180">
        <v>201454</v>
      </c>
      <c r="H546" s="180" t="s">
        <v>519</v>
      </c>
      <c r="I546" s="180" t="s">
        <v>46</v>
      </c>
      <c r="J546" s="180"/>
      <c r="K546" s="180" t="s">
        <v>8</v>
      </c>
      <c r="L546" s="384">
        <v>16667</v>
      </c>
    </row>
    <row r="547" spans="1:13" ht="15" x14ac:dyDescent="0.25">
      <c r="A547">
        <f>COUNTIF($B$1:B547,'TABLA LM'!$D$6)</f>
        <v>5</v>
      </c>
      <c r="B547" s="180">
        <v>143596</v>
      </c>
      <c r="C547" s="180" t="s">
        <v>225</v>
      </c>
      <c r="D547" s="384">
        <v>16667</v>
      </c>
      <c r="E547" s="181"/>
      <c r="F547" s="443">
        <f>VLOOKUP($H547,LISTAS!$C$3:$D$37,2,0)</f>
        <v>5</v>
      </c>
      <c r="G547" s="180">
        <v>203264</v>
      </c>
      <c r="H547" s="180" t="s">
        <v>520</v>
      </c>
      <c r="I547" s="180" t="s">
        <v>24</v>
      </c>
      <c r="J547" s="180"/>
      <c r="K547" s="180" t="s">
        <v>8</v>
      </c>
      <c r="L547" s="384">
        <v>16667</v>
      </c>
    </row>
    <row r="548" spans="1:13" ht="15" x14ac:dyDescent="0.25">
      <c r="A548">
        <f>COUNTIF($B$1:B548,'TABLA LM'!$D$6)</f>
        <v>5</v>
      </c>
      <c r="B548" s="180">
        <v>143596</v>
      </c>
      <c r="C548" s="180" t="s">
        <v>225</v>
      </c>
      <c r="D548" s="384">
        <v>16667</v>
      </c>
      <c r="E548" s="181"/>
      <c r="F548" s="443">
        <f>VLOOKUP($H548,LISTAS!$C$3:$D$37,2,0)</f>
        <v>6</v>
      </c>
      <c r="G548" s="180">
        <v>203265</v>
      </c>
      <c r="H548" s="180" t="s">
        <v>525</v>
      </c>
      <c r="I548" s="180" t="s">
        <v>23</v>
      </c>
      <c r="J548" s="180"/>
      <c r="K548" s="180" t="s">
        <v>8</v>
      </c>
      <c r="L548" s="384">
        <v>16667</v>
      </c>
    </row>
    <row r="549" spans="1:13" ht="15" x14ac:dyDescent="0.25">
      <c r="A549">
        <f>COUNTIF($B$1:B549,'TABLA LM'!$D$6)</f>
        <v>5</v>
      </c>
      <c r="B549" s="180">
        <v>143596</v>
      </c>
      <c r="C549" s="180" t="s">
        <v>225</v>
      </c>
      <c r="D549" s="384">
        <v>16667</v>
      </c>
      <c r="E549" s="181"/>
      <c r="F549" s="443">
        <f>VLOOKUP($H549,LISTAS!$C$3:$D$37,2,0)</f>
        <v>7</v>
      </c>
      <c r="G549" s="180">
        <v>212513</v>
      </c>
      <c r="H549" s="180" t="s">
        <v>521</v>
      </c>
      <c r="I549" s="180" t="s">
        <v>228</v>
      </c>
      <c r="J549" s="180"/>
      <c r="K549" s="180" t="s">
        <v>8</v>
      </c>
      <c r="L549" s="384">
        <v>16667</v>
      </c>
    </row>
    <row r="550" spans="1:13" ht="15" x14ac:dyDescent="0.25">
      <c r="A550">
        <f>COUNTIF($B$1:B550,'TABLA LM'!$D$6)</f>
        <v>5</v>
      </c>
      <c r="B550" s="180">
        <v>143596</v>
      </c>
      <c r="C550" s="180" t="s">
        <v>225</v>
      </c>
      <c r="D550" s="384">
        <v>16667</v>
      </c>
      <c r="E550" s="181"/>
      <c r="F550" s="443">
        <f>VLOOKUP($H550,LISTAS!$C$3:$D$37,2,0)</f>
        <v>8</v>
      </c>
      <c r="G550" s="180">
        <v>212514</v>
      </c>
      <c r="H550" s="180" t="s">
        <v>522</v>
      </c>
      <c r="I550" s="180" t="s">
        <v>226</v>
      </c>
      <c r="J550" s="180"/>
      <c r="K550" s="180" t="s">
        <v>8</v>
      </c>
      <c r="L550" s="384">
        <v>16667</v>
      </c>
    </row>
    <row r="551" spans="1:13" ht="15" x14ac:dyDescent="0.25">
      <c r="A551">
        <f>COUNTIF($B$1:B551,'TABLA LM'!$D$6)</f>
        <v>5</v>
      </c>
      <c r="B551" s="180">
        <v>143596</v>
      </c>
      <c r="C551" s="180" t="s">
        <v>225</v>
      </c>
      <c r="D551" s="384">
        <v>16667</v>
      </c>
      <c r="E551" s="181"/>
      <c r="F551" s="443">
        <f>VLOOKUP($H551,LISTAS!$C$3:$D$37,2,0)</f>
        <v>9</v>
      </c>
      <c r="G551" s="180">
        <v>212515</v>
      </c>
      <c r="H551" s="180" t="s">
        <v>528</v>
      </c>
      <c r="I551" s="180" t="s">
        <v>227</v>
      </c>
      <c r="J551" s="180"/>
      <c r="K551" s="180" t="s">
        <v>8</v>
      </c>
      <c r="L551" s="384">
        <v>16667</v>
      </c>
    </row>
    <row r="552" spans="1:13" ht="15" x14ac:dyDescent="0.25">
      <c r="A552">
        <f>COUNTIF($B$1:B552,'TABLA LM'!$D$6)</f>
        <v>5</v>
      </c>
      <c r="B552" s="182">
        <v>145076</v>
      </c>
      <c r="C552" s="182" t="s">
        <v>319</v>
      </c>
      <c r="D552" s="385">
        <v>5606</v>
      </c>
      <c r="E552" s="183"/>
      <c r="F552" s="443">
        <f>VLOOKUP($H552,LISTAS!$C$3:$D$37,2,0)</f>
        <v>1</v>
      </c>
      <c r="G552" s="182">
        <v>130467</v>
      </c>
      <c r="H552" s="276" t="s">
        <v>531</v>
      </c>
      <c r="I552" s="182" t="s">
        <v>91</v>
      </c>
      <c r="J552" s="182">
        <v>5.149</v>
      </c>
      <c r="K552" s="182" t="s">
        <v>21</v>
      </c>
      <c r="L552" s="385">
        <v>29.149000000000001</v>
      </c>
      <c r="M552" s="477">
        <f>(J552*L553)/1000</f>
        <v>28.865294000000002</v>
      </c>
    </row>
    <row r="553" spans="1:13" ht="15" x14ac:dyDescent="0.25">
      <c r="A553">
        <f>COUNTIF($B$1:B553,'TABLA LM'!$D$6)</f>
        <v>5</v>
      </c>
      <c r="B553" s="182">
        <v>145076</v>
      </c>
      <c r="C553" s="182" t="s">
        <v>319</v>
      </c>
      <c r="D553" s="385">
        <v>5606</v>
      </c>
      <c r="E553" s="183"/>
      <c r="F553" s="443">
        <f>VLOOKUP($H553,LISTAS!$C$3:$D$37,2,0)</f>
        <v>2</v>
      </c>
      <c r="G553" s="182">
        <v>180242</v>
      </c>
      <c r="H553" s="182" t="s">
        <v>526</v>
      </c>
      <c r="I553" s="182" t="s">
        <v>555</v>
      </c>
      <c r="J553" s="182">
        <v>5.149</v>
      </c>
      <c r="K553" s="182" t="s">
        <v>8</v>
      </c>
      <c r="L553" s="385">
        <v>5606</v>
      </c>
      <c r="M553" s="2">
        <f>INT(L553*3%)</f>
        <v>168</v>
      </c>
    </row>
    <row r="554" spans="1:13" ht="15" x14ac:dyDescent="0.25">
      <c r="A554">
        <f>COUNTIF($B$1:B554,'TABLA LM'!$D$6)</f>
        <v>5</v>
      </c>
      <c r="B554" s="182">
        <v>145076</v>
      </c>
      <c r="C554" s="182" t="s">
        <v>319</v>
      </c>
      <c r="D554" s="385">
        <v>5606</v>
      </c>
      <c r="E554" s="183"/>
      <c r="F554" s="443">
        <f>VLOOKUP($H554,LISTAS!$C$3:$D$37,2,0)</f>
        <v>3</v>
      </c>
      <c r="G554" s="182">
        <v>200834</v>
      </c>
      <c r="H554" s="182" t="s">
        <v>518</v>
      </c>
      <c r="I554" s="182" t="s">
        <v>73</v>
      </c>
      <c r="J554" s="182"/>
      <c r="K554" s="182" t="s">
        <v>8</v>
      </c>
      <c r="L554" s="385">
        <v>14</v>
      </c>
    </row>
    <row r="555" spans="1:13" ht="15" x14ac:dyDescent="0.25">
      <c r="A555">
        <f>COUNTIF($B$1:B555,'TABLA LM'!$D$6)</f>
        <v>5</v>
      </c>
      <c r="B555" s="182">
        <v>145076</v>
      </c>
      <c r="C555" s="182" t="s">
        <v>319</v>
      </c>
      <c r="D555" s="385">
        <v>5606</v>
      </c>
      <c r="E555" s="183"/>
      <c r="F555" s="443">
        <f>VLOOKUP($H555,LISTAS!$C$3:$D$37,2,0)</f>
        <v>4</v>
      </c>
      <c r="G555" s="182">
        <v>201452</v>
      </c>
      <c r="H555" s="182" t="s">
        <v>519</v>
      </c>
      <c r="I555" s="182" t="s">
        <v>32</v>
      </c>
      <c r="J555" s="182"/>
      <c r="K555" s="182" t="s">
        <v>8</v>
      </c>
      <c r="L555" s="385">
        <v>5774</v>
      </c>
    </row>
    <row r="556" spans="1:13" ht="15" x14ac:dyDescent="0.25">
      <c r="A556">
        <f>COUNTIF($B$1:B556,'TABLA LM'!$D$6)</f>
        <v>5</v>
      </c>
      <c r="B556" s="182">
        <v>145076</v>
      </c>
      <c r="C556" s="182" t="s">
        <v>319</v>
      </c>
      <c r="D556" s="385">
        <v>5606</v>
      </c>
      <c r="E556" s="183"/>
      <c r="F556" s="443">
        <f>VLOOKUP($H556,LISTAS!$C$3:$D$37,2,0)</f>
        <v>5</v>
      </c>
      <c r="G556" s="182">
        <v>203264</v>
      </c>
      <c r="H556" s="182" t="s">
        <v>520</v>
      </c>
      <c r="I556" s="182" t="s">
        <v>24</v>
      </c>
      <c r="J556" s="182"/>
      <c r="K556" s="182" t="s">
        <v>8</v>
      </c>
      <c r="L556" s="385">
        <v>5774</v>
      </c>
    </row>
    <row r="557" spans="1:13" ht="15" x14ac:dyDescent="0.25">
      <c r="A557">
        <f>COUNTIF($B$1:B557,'TABLA LM'!$D$6)</f>
        <v>5</v>
      </c>
      <c r="B557" s="182">
        <v>145076</v>
      </c>
      <c r="C557" s="182" t="s">
        <v>319</v>
      </c>
      <c r="D557" s="385">
        <v>5606</v>
      </c>
      <c r="E557" s="183"/>
      <c r="F557" s="443">
        <f>VLOOKUP($H557,LISTAS!$C$3:$D$37,2,0)</f>
        <v>6</v>
      </c>
      <c r="G557" s="182">
        <v>203265</v>
      </c>
      <c r="H557" s="182" t="s">
        <v>525</v>
      </c>
      <c r="I557" s="182" t="s">
        <v>23</v>
      </c>
      <c r="J557" s="182"/>
      <c r="K557" s="182" t="s">
        <v>8</v>
      </c>
      <c r="L557" s="385">
        <v>5774</v>
      </c>
    </row>
    <row r="558" spans="1:13" ht="15" x14ac:dyDescent="0.25">
      <c r="A558">
        <f>COUNTIF($B$1:B558,'TABLA LM'!$D$6)</f>
        <v>5</v>
      </c>
      <c r="B558" s="182">
        <v>145076</v>
      </c>
      <c r="C558" s="182" t="s">
        <v>319</v>
      </c>
      <c r="D558" s="385">
        <v>5606</v>
      </c>
      <c r="E558" s="183"/>
      <c r="F558" s="443">
        <f>VLOOKUP($H558,LISTAS!$C$3:$D$37,2,0)</f>
        <v>7</v>
      </c>
      <c r="G558" s="182">
        <v>212833</v>
      </c>
      <c r="H558" s="182" t="s">
        <v>521</v>
      </c>
      <c r="I558" s="182" t="s">
        <v>321</v>
      </c>
      <c r="J558" s="182"/>
      <c r="K558" s="182" t="s">
        <v>8</v>
      </c>
      <c r="L558" s="385">
        <v>5718</v>
      </c>
    </row>
    <row r="559" spans="1:13" ht="15" x14ac:dyDescent="0.25">
      <c r="A559">
        <f>COUNTIF($B$1:B559,'TABLA LM'!$D$6)</f>
        <v>5</v>
      </c>
      <c r="B559" s="182">
        <v>145076</v>
      </c>
      <c r="C559" s="182" t="s">
        <v>319</v>
      </c>
      <c r="D559" s="385">
        <v>5606</v>
      </c>
      <c r="E559" s="183"/>
      <c r="F559" s="443">
        <f>VLOOKUP($H559,LISTAS!$C$3:$D$37,2,0)</f>
        <v>8</v>
      </c>
      <c r="G559" s="182">
        <v>212834</v>
      </c>
      <c r="H559" s="182" t="s">
        <v>522</v>
      </c>
      <c r="I559" s="182" t="s">
        <v>320</v>
      </c>
      <c r="J559" s="182"/>
      <c r="K559" s="182" t="s">
        <v>8</v>
      </c>
      <c r="L559" s="385">
        <v>5774</v>
      </c>
    </row>
    <row r="560" spans="1:13" ht="15" x14ac:dyDescent="0.25">
      <c r="A560">
        <f>COUNTIF($B$1:B560,'TABLA LM'!$D$6)</f>
        <v>5</v>
      </c>
      <c r="B560" s="184">
        <v>145688</v>
      </c>
      <c r="C560" s="184" t="s">
        <v>422</v>
      </c>
      <c r="D560" s="386">
        <v>19481</v>
      </c>
      <c r="E560" s="185"/>
      <c r="F560" s="443">
        <f>VLOOKUP($H560,LISTAS!$C$3:$D$37,2,0)</f>
        <v>1</v>
      </c>
      <c r="G560" s="473" t="s">
        <v>608</v>
      </c>
      <c r="H560" s="277" t="s">
        <v>531</v>
      </c>
      <c r="I560" s="184" t="s">
        <v>60</v>
      </c>
      <c r="J560" s="184">
        <v>15.398999999999999</v>
      </c>
      <c r="K560" s="184" t="s">
        <v>21</v>
      </c>
      <c r="L560" s="386">
        <v>300</v>
      </c>
      <c r="M560" s="428">
        <f>(L561*J560)/1000</f>
        <v>299.98791899999998</v>
      </c>
    </row>
    <row r="561" spans="1:13" ht="15" x14ac:dyDescent="0.25">
      <c r="A561">
        <f>COUNTIF($B$1:B561,'TABLA LM'!$D$6)</f>
        <v>5</v>
      </c>
      <c r="B561" s="184">
        <v>145688</v>
      </c>
      <c r="C561" s="184" t="s">
        <v>422</v>
      </c>
      <c r="D561" s="386">
        <v>19481</v>
      </c>
      <c r="E561" s="185"/>
      <c r="F561" s="443">
        <f>VLOOKUP($H561,LISTAS!$C$3:$D$37,2,0)</f>
        <v>2</v>
      </c>
      <c r="G561" s="184">
        <v>181238</v>
      </c>
      <c r="H561" s="184" t="s">
        <v>585</v>
      </c>
      <c r="I561" s="184" t="s">
        <v>59</v>
      </c>
      <c r="J561" s="184">
        <v>15.398999999999999</v>
      </c>
      <c r="K561" s="184" t="s">
        <v>8</v>
      </c>
      <c r="L561" s="386">
        <v>19481</v>
      </c>
      <c r="M561" s="2">
        <f>INT(L561*3%)</f>
        <v>584</v>
      </c>
    </row>
    <row r="562" spans="1:13" ht="15" x14ac:dyDescent="0.25">
      <c r="A562">
        <f>COUNTIF($B$1:B562,'TABLA LM'!$D$6)</f>
        <v>5</v>
      </c>
      <c r="B562" s="184">
        <v>145688</v>
      </c>
      <c r="C562" s="184" t="s">
        <v>422</v>
      </c>
      <c r="D562" s="386">
        <v>19481</v>
      </c>
      <c r="E562" s="185"/>
      <c r="F562" s="443">
        <f>VLOOKUP($H562,LISTAS!$C$3:$D$37,2,0)</f>
        <v>3</v>
      </c>
      <c r="G562" s="184">
        <v>200855</v>
      </c>
      <c r="H562" s="184" t="s">
        <v>518</v>
      </c>
      <c r="I562" s="184" t="s">
        <v>58</v>
      </c>
      <c r="J562" s="184"/>
      <c r="K562" s="184" t="s">
        <v>8</v>
      </c>
      <c r="L562" s="386">
        <v>66</v>
      </c>
    </row>
    <row r="563" spans="1:13" ht="15" x14ac:dyDescent="0.25">
      <c r="A563">
        <f>COUNTIF($B$1:B563,'TABLA LM'!$D$6)</f>
        <v>5</v>
      </c>
      <c r="B563" s="184">
        <v>145688</v>
      </c>
      <c r="C563" s="184" t="s">
        <v>422</v>
      </c>
      <c r="D563" s="386">
        <v>19481</v>
      </c>
      <c r="E563" s="185"/>
      <c r="F563" s="443">
        <f>VLOOKUP($H563,LISTAS!$C$3:$D$37,2,0)</f>
        <v>4</v>
      </c>
      <c r="G563" s="184">
        <v>201456</v>
      </c>
      <c r="H563" s="184" t="s">
        <v>519</v>
      </c>
      <c r="I563" s="184" t="s">
        <v>22</v>
      </c>
      <c r="J563" s="184"/>
      <c r="K563" s="184" t="s">
        <v>8</v>
      </c>
      <c r="L563" s="386">
        <f>$L$561+$M$561</f>
        <v>20065</v>
      </c>
    </row>
    <row r="564" spans="1:13" ht="15" x14ac:dyDescent="0.25">
      <c r="A564">
        <f>COUNTIF($B$1:B564,'TABLA LM'!$D$6)</f>
        <v>5</v>
      </c>
      <c r="B564" s="184">
        <v>145688</v>
      </c>
      <c r="C564" s="184" t="s">
        <v>422</v>
      </c>
      <c r="D564" s="386">
        <v>19481</v>
      </c>
      <c r="E564" s="185"/>
      <c r="F564" s="443">
        <f>VLOOKUP($H564,LISTAS!$C$3:$D$37,2,0)</f>
        <v>5</v>
      </c>
      <c r="G564" s="184">
        <v>203264</v>
      </c>
      <c r="H564" s="184" t="s">
        <v>520</v>
      </c>
      <c r="I564" s="184" t="s">
        <v>24</v>
      </c>
      <c r="J564" s="184"/>
      <c r="K564" s="184" t="s">
        <v>8</v>
      </c>
      <c r="L564" s="386">
        <f t="shared" ref="L564:L568" si="19">$L$561+$M$561</f>
        <v>20065</v>
      </c>
    </row>
    <row r="565" spans="1:13" ht="15" x14ac:dyDescent="0.25">
      <c r="A565">
        <f>COUNTIF($B$1:B565,'TABLA LM'!$D$6)</f>
        <v>5</v>
      </c>
      <c r="B565" s="184">
        <v>145688</v>
      </c>
      <c r="C565" s="184" t="s">
        <v>422</v>
      </c>
      <c r="D565" s="386">
        <v>19481</v>
      </c>
      <c r="E565" s="185"/>
      <c r="F565" s="443">
        <f>VLOOKUP($H565,LISTAS!$C$3:$D$37,2,0)</f>
        <v>6</v>
      </c>
      <c r="G565" s="184">
        <v>203265</v>
      </c>
      <c r="H565" s="184" t="s">
        <v>525</v>
      </c>
      <c r="I565" s="184" t="s">
        <v>23</v>
      </c>
      <c r="J565" s="184"/>
      <c r="K565" s="184" t="s">
        <v>8</v>
      </c>
      <c r="L565" s="386">
        <f t="shared" si="19"/>
        <v>20065</v>
      </c>
    </row>
    <row r="566" spans="1:13" ht="15" x14ac:dyDescent="0.25">
      <c r="A566">
        <f>COUNTIF($B$1:B566,'TABLA LM'!$D$6)</f>
        <v>5</v>
      </c>
      <c r="B566" s="184">
        <v>145688</v>
      </c>
      <c r="C566" s="184" t="s">
        <v>422</v>
      </c>
      <c r="D566" s="386">
        <v>19481</v>
      </c>
      <c r="E566" s="185"/>
      <c r="F566" s="443">
        <f>VLOOKUP($H566,LISTAS!$C$3:$D$37,2,0)</f>
        <v>7</v>
      </c>
      <c r="G566" s="184">
        <v>214930</v>
      </c>
      <c r="H566" s="184" t="s">
        <v>521</v>
      </c>
      <c r="I566" s="184" t="s">
        <v>424</v>
      </c>
      <c r="J566" s="184"/>
      <c r="K566" s="184" t="s">
        <v>8</v>
      </c>
      <c r="L566" s="386">
        <f t="shared" si="19"/>
        <v>20065</v>
      </c>
    </row>
    <row r="567" spans="1:13" ht="15" x14ac:dyDescent="0.25">
      <c r="A567">
        <f>COUNTIF($B$1:B567,'TABLA LM'!$D$6)</f>
        <v>5</v>
      </c>
      <c r="B567" s="184">
        <v>145688</v>
      </c>
      <c r="C567" s="184" t="s">
        <v>422</v>
      </c>
      <c r="D567" s="386">
        <v>19481</v>
      </c>
      <c r="E567" s="185"/>
      <c r="F567" s="443">
        <f>VLOOKUP($H567,LISTAS!$C$3:$D$37,2,0)</f>
        <v>8</v>
      </c>
      <c r="G567" s="184">
        <v>214928</v>
      </c>
      <c r="H567" s="184" t="s">
        <v>522</v>
      </c>
      <c r="I567" s="184" t="s">
        <v>423</v>
      </c>
      <c r="J567" s="184"/>
      <c r="K567" s="184" t="s">
        <v>8</v>
      </c>
      <c r="L567" s="386">
        <f t="shared" si="19"/>
        <v>20065</v>
      </c>
    </row>
    <row r="568" spans="1:13" ht="15" x14ac:dyDescent="0.25">
      <c r="A568">
        <f>COUNTIF($B$1:B568,'TABLA LM'!$D$6)</f>
        <v>5</v>
      </c>
      <c r="B568" s="184">
        <v>145688</v>
      </c>
      <c r="C568" s="184" t="s">
        <v>422</v>
      </c>
      <c r="D568" s="386">
        <v>19481</v>
      </c>
      <c r="E568" s="185"/>
      <c r="F568" s="443">
        <f>VLOOKUP($H568,LISTAS!$C$3:$D$37,2,0)</f>
        <v>9</v>
      </c>
      <c r="G568" s="184">
        <v>212385</v>
      </c>
      <c r="H568" s="184" t="s">
        <v>528</v>
      </c>
      <c r="I568" s="184" t="s">
        <v>56</v>
      </c>
      <c r="J568" s="184"/>
      <c r="K568" s="184" t="s">
        <v>8</v>
      </c>
      <c r="L568" s="386">
        <f t="shared" si="19"/>
        <v>20065</v>
      </c>
    </row>
    <row r="569" spans="1:13" ht="15" x14ac:dyDescent="0.25">
      <c r="A569">
        <f>COUNTIF($B$1:B569,'TABLA LM'!$D$6)</f>
        <v>5</v>
      </c>
      <c r="B569" s="186">
        <v>144729</v>
      </c>
      <c r="C569" s="186" t="s">
        <v>298</v>
      </c>
      <c r="D569" s="474">
        <v>19481</v>
      </c>
      <c r="E569" s="187"/>
      <c r="F569" s="443">
        <f>VLOOKUP($H569,LISTAS!$C$3:$D$37,2,0)</f>
        <v>1</v>
      </c>
      <c r="G569" s="473" t="s">
        <v>609</v>
      </c>
      <c r="H569" s="278" t="s">
        <v>531</v>
      </c>
      <c r="I569" s="186" t="s">
        <v>60</v>
      </c>
      <c r="J569" s="184">
        <v>15.398999999999999</v>
      </c>
      <c r="K569" s="186" t="s">
        <v>21</v>
      </c>
      <c r="L569" s="474">
        <v>99.99</v>
      </c>
      <c r="M569" s="428">
        <f>(L570*J569)/1000</f>
        <v>299.98791899999998</v>
      </c>
    </row>
    <row r="570" spans="1:13" ht="15" x14ac:dyDescent="0.25">
      <c r="A570">
        <f>COUNTIF($B$1:B570,'TABLA LM'!$D$6)</f>
        <v>5</v>
      </c>
      <c r="B570" s="186">
        <v>144729</v>
      </c>
      <c r="C570" s="186" t="s">
        <v>298</v>
      </c>
      <c r="D570" s="474">
        <v>19481</v>
      </c>
      <c r="E570" s="187"/>
      <c r="F570" s="443">
        <f>VLOOKUP($H570,LISTAS!$C$3:$D$37,2,0)</f>
        <v>2</v>
      </c>
      <c r="G570" s="186">
        <v>180227</v>
      </c>
      <c r="H570" s="186" t="s">
        <v>526</v>
      </c>
      <c r="I570" s="186" t="s">
        <v>556</v>
      </c>
      <c r="J570" s="184">
        <v>15.398999999999999</v>
      </c>
      <c r="K570" s="186" t="s">
        <v>8</v>
      </c>
      <c r="L570" s="474">
        <v>19481</v>
      </c>
      <c r="M570" s="2">
        <f>INT(L570*3%)</f>
        <v>584</v>
      </c>
    </row>
    <row r="571" spans="1:13" ht="15" x14ac:dyDescent="0.25">
      <c r="A571">
        <f>COUNTIF($B$1:B571,'TABLA LM'!$D$6)</f>
        <v>5</v>
      </c>
      <c r="B571" s="186">
        <v>144729</v>
      </c>
      <c r="C571" s="186" t="s">
        <v>298</v>
      </c>
      <c r="D571" s="474">
        <v>19481</v>
      </c>
      <c r="E571" s="187"/>
      <c r="F571" s="443">
        <f>VLOOKUP($H571,LISTAS!$C$3:$D$37,2,0)</f>
        <v>3</v>
      </c>
      <c r="G571" s="186">
        <v>200856</v>
      </c>
      <c r="H571" s="186" t="s">
        <v>518</v>
      </c>
      <c r="I571" s="186" t="s">
        <v>58</v>
      </c>
      <c r="J571" s="186"/>
      <c r="K571" s="186" t="s">
        <v>8</v>
      </c>
      <c r="L571" s="474">
        <v>66</v>
      </c>
    </row>
    <row r="572" spans="1:13" ht="15" x14ac:dyDescent="0.25">
      <c r="A572">
        <f>COUNTIF($B$1:B572,'TABLA LM'!$D$6)</f>
        <v>5</v>
      </c>
      <c r="B572" s="186">
        <v>144729</v>
      </c>
      <c r="C572" s="186" t="s">
        <v>298</v>
      </c>
      <c r="D572" s="474">
        <v>19481</v>
      </c>
      <c r="E572" s="187"/>
      <c r="F572" s="443">
        <f>VLOOKUP($H572,LISTAS!$C$3:$D$37,2,0)</f>
        <v>4</v>
      </c>
      <c r="G572" s="186">
        <v>201456</v>
      </c>
      <c r="H572" s="186" t="s">
        <v>519</v>
      </c>
      <c r="I572" s="186" t="s">
        <v>22</v>
      </c>
      <c r="J572" s="186"/>
      <c r="K572" s="186" t="s">
        <v>8</v>
      </c>
      <c r="L572" s="474">
        <v>6493</v>
      </c>
    </row>
    <row r="573" spans="1:13" ht="15" x14ac:dyDescent="0.25">
      <c r="A573">
        <f>COUNTIF($B$1:B573,'TABLA LM'!$D$6)</f>
        <v>5</v>
      </c>
      <c r="B573" s="186">
        <v>144729</v>
      </c>
      <c r="C573" s="186" t="s">
        <v>298</v>
      </c>
      <c r="D573" s="474">
        <v>19481</v>
      </c>
      <c r="E573" s="187"/>
      <c r="F573" s="443">
        <f>VLOOKUP($H573,LISTAS!$C$3:$D$37,2,0)</f>
        <v>5</v>
      </c>
      <c r="G573" s="186">
        <v>203264</v>
      </c>
      <c r="H573" s="186" t="s">
        <v>520</v>
      </c>
      <c r="I573" s="186" t="s">
        <v>24</v>
      </c>
      <c r="J573" s="186"/>
      <c r="K573" s="186" t="s">
        <v>8</v>
      </c>
      <c r="L573" s="474">
        <v>6525</v>
      </c>
    </row>
    <row r="574" spans="1:13" ht="15" x14ac:dyDescent="0.25">
      <c r="A574">
        <f>COUNTIF($B$1:B574,'TABLA LM'!$D$6)</f>
        <v>5</v>
      </c>
      <c r="B574" s="186">
        <v>144729</v>
      </c>
      <c r="C574" s="186" t="s">
        <v>298</v>
      </c>
      <c r="D574" s="474">
        <v>19481</v>
      </c>
      <c r="E574" s="187"/>
      <c r="F574" s="443">
        <f>VLOOKUP($H574,LISTAS!$C$3:$D$37,2,0)</f>
        <v>6</v>
      </c>
      <c r="G574" s="186">
        <v>203265</v>
      </c>
      <c r="H574" s="186" t="s">
        <v>525</v>
      </c>
      <c r="I574" s="186" t="s">
        <v>23</v>
      </c>
      <c r="J574" s="186"/>
      <c r="K574" s="186" t="s">
        <v>8</v>
      </c>
      <c r="L574" s="474">
        <v>6525</v>
      </c>
    </row>
    <row r="575" spans="1:13" ht="15" x14ac:dyDescent="0.25">
      <c r="A575">
        <f>COUNTIF($B$1:B575,'TABLA LM'!$D$6)</f>
        <v>5</v>
      </c>
      <c r="B575" s="186">
        <v>144729</v>
      </c>
      <c r="C575" s="186" t="s">
        <v>298</v>
      </c>
      <c r="D575" s="474">
        <v>19481</v>
      </c>
      <c r="E575" s="187"/>
      <c r="F575" s="443">
        <f>VLOOKUP($H575,LISTAS!$C$3:$D$37,2,0)</f>
        <v>7</v>
      </c>
      <c r="G575" s="186">
        <v>209757</v>
      </c>
      <c r="H575" s="186" t="s">
        <v>521</v>
      </c>
      <c r="I575" s="186" t="s">
        <v>300</v>
      </c>
      <c r="J575" s="186"/>
      <c r="K575" s="186" t="s">
        <v>8</v>
      </c>
      <c r="L575" s="474">
        <v>6622</v>
      </c>
    </row>
    <row r="576" spans="1:13" ht="15" x14ac:dyDescent="0.25">
      <c r="A576">
        <f>COUNTIF($B$1:B576,'TABLA LM'!$D$6)</f>
        <v>5</v>
      </c>
      <c r="B576" s="186">
        <v>144729</v>
      </c>
      <c r="C576" s="186" t="s">
        <v>298</v>
      </c>
      <c r="D576" s="474">
        <v>19481</v>
      </c>
      <c r="E576" s="187"/>
      <c r="F576" s="443">
        <f>VLOOKUP($H576,LISTAS!$C$3:$D$37,2,0)</f>
        <v>8</v>
      </c>
      <c r="G576" s="186">
        <v>209758</v>
      </c>
      <c r="H576" s="186" t="s">
        <v>522</v>
      </c>
      <c r="I576" s="186" t="s">
        <v>299</v>
      </c>
      <c r="J576" s="186"/>
      <c r="K576" s="186" t="s">
        <v>8</v>
      </c>
      <c r="L576" s="474">
        <v>6687</v>
      </c>
    </row>
    <row r="577" spans="1:14" ht="15" x14ac:dyDescent="0.25">
      <c r="A577">
        <f>COUNTIF($B$1:B577,'TABLA LM'!$D$6)</f>
        <v>5</v>
      </c>
      <c r="B577" s="186">
        <v>144729</v>
      </c>
      <c r="C577" s="186" t="s">
        <v>298</v>
      </c>
      <c r="D577" s="474">
        <v>19481</v>
      </c>
      <c r="E577" s="187"/>
      <c r="F577" s="443">
        <f>VLOOKUP($H577,LISTAS!$C$3:$D$37,2,0)</f>
        <v>9</v>
      </c>
      <c r="G577" s="186">
        <v>209759</v>
      </c>
      <c r="H577" s="186" t="s">
        <v>528</v>
      </c>
      <c r="I577" s="186" t="s">
        <v>301</v>
      </c>
      <c r="J577" s="186"/>
      <c r="K577" s="186" t="s">
        <v>8</v>
      </c>
      <c r="L577" s="474">
        <v>6687</v>
      </c>
    </row>
    <row r="578" spans="1:14" ht="15" x14ac:dyDescent="0.25">
      <c r="A578">
        <f>COUNTIF($B$1:B578,'TABLA LM'!$D$6)</f>
        <v>5</v>
      </c>
      <c r="B578" s="478" t="s">
        <v>512</v>
      </c>
      <c r="C578" s="189" t="s">
        <v>54</v>
      </c>
      <c r="D578" s="474">
        <v>19481</v>
      </c>
      <c r="E578" s="190"/>
      <c r="F578" s="443">
        <f>VLOOKUP($H578,LISTAS!$C$3:$D$37,2,0)</f>
        <v>1</v>
      </c>
      <c r="G578" s="473" t="s">
        <v>608</v>
      </c>
      <c r="H578" s="279" t="s">
        <v>531</v>
      </c>
      <c r="I578" s="189" t="s">
        <v>60</v>
      </c>
      <c r="J578" s="472">
        <v>15.398999999999999</v>
      </c>
      <c r="K578" s="189" t="s">
        <v>21</v>
      </c>
      <c r="L578" s="474">
        <v>300</v>
      </c>
    </row>
    <row r="579" spans="1:14" ht="15" x14ac:dyDescent="0.25">
      <c r="A579">
        <f>COUNTIF($B$1:B579,'TABLA LM'!$D$6)</f>
        <v>5</v>
      </c>
      <c r="B579" s="478" t="s">
        <v>512</v>
      </c>
      <c r="C579" s="189" t="s">
        <v>54</v>
      </c>
      <c r="D579" s="474">
        <v>19481</v>
      </c>
      <c r="E579" s="190"/>
      <c r="F579" s="443">
        <f>VLOOKUP($H579,LISTAS!$C$3:$D$37,2,0)</f>
        <v>2</v>
      </c>
      <c r="G579" s="189">
        <v>181238</v>
      </c>
      <c r="H579" s="189" t="s">
        <v>585</v>
      </c>
      <c r="I579" s="189" t="s">
        <v>59</v>
      </c>
      <c r="J579" s="472">
        <v>15.398999999999999</v>
      </c>
      <c r="K579" s="189" t="s">
        <v>8</v>
      </c>
      <c r="L579" s="474">
        <v>19481</v>
      </c>
      <c r="M579" s="2">
        <f>INT(L579*3%)</f>
        <v>584</v>
      </c>
      <c r="N579" s="2">
        <v>14732</v>
      </c>
    </row>
    <row r="580" spans="1:14" ht="15" x14ac:dyDescent="0.25">
      <c r="A580">
        <f>COUNTIF($B$1:B580,'TABLA LM'!$D$6)</f>
        <v>5</v>
      </c>
      <c r="B580" s="478" t="s">
        <v>512</v>
      </c>
      <c r="C580" s="189" t="s">
        <v>54</v>
      </c>
      <c r="D580" s="474">
        <v>19481</v>
      </c>
      <c r="E580" s="190"/>
      <c r="F580" s="443">
        <f>VLOOKUP($H580,LISTAS!$C$3:$D$37,2,0)</f>
        <v>3</v>
      </c>
      <c r="G580" s="189">
        <v>200855</v>
      </c>
      <c r="H580" s="189" t="s">
        <v>518</v>
      </c>
      <c r="I580" s="189" t="s">
        <v>58</v>
      </c>
      <c r="J580" s="189"/>
      <c r="K580" s="189" t="s">
        <v>8</v>
      </c>
      <c r="L580" s="474">
        <v>66</v>
      </c>
    </row>
    <row r="581" spans="1:14" ht="15" x14ac:dyDescent="0.25">
      <c r="A581">
        <f>COUNTIF($B$1:B581,'TABLA LM'!$D$6)</f>
        <v>5</v>
      </c>
      <c r="B581" s="478" t="s">
        <v>512</v>
      </c>
      <c r="C581" s="189" t="s">
        <v>54</v>
      </c>
      <c r="D581" s="474">
        <v>19481</v>
      </c>
      <c r="E581" s="190"/>
      <c r="F581" s="443">
        <f>VLOOKUP($H581,LISTAS!$C$3:$D$37,2,0)</f>
        <v>4</v>
      </c>
      <c r="G581" s="189">
        <v>201456</v>
      </c>
      <c r="H581" s="189" t="s">
        <v>519</v>
      </c>
      <c r="I581" s="189" t="s">
        <v>22</v>
      </c>
      <c r="J581" s="189"/>
      <c r="K581" s="189" t="s">
        <v>8</v>
      </c>
      <c r="L581" s="474">
        <f t="shared" ref="L581:L586" si="20">$L$579+$M$579</f>
        <v>20065</v>
      </c>
    </row>
    <row r="582" spans="1:14" ht="15" x14ac:dyDescent="0.25">
      <c r="A582">
        <f>COUNTIF($B$1:B582,'TABLA LM'!$D$6)</f>
        <v>5</v>
      </c>
      <c r="B582" s="478" t="s">
        <v>512</v>
      </c>
      <c r="C582" s="189" t="s">
        <v>54</v>
      </c>
      <c r="D582" s="474">
        <v>19481</v>
      </c>
      <c r="E582" s="190"/>
      <c r="F582" s="443">
        <f>VLOOKUP($H582,LISTAS!$C$3:$D$37,2,0)</f>
        <v>5</v>
      </c>
      <c r="G582" s="189">
        <v>203264</v>
      </c>
      <c r="H582" s="189" t="s">
        <v>520</v>
      </c>
      <c r="I582" s="189" t="s">
        <v>24</v>
      </c>
      <c r="J582" s="189"/>
      <c r="K582" s="189" t="s">
        <v>8</v>
      </c>
      <c r="L582" s="474">
        <f t="shared" si="20"/>
        <v>20065</v>
      </c>
    </row>
    <row r="583" spans="1:14" ht="15" x14ac:dyDescent="0.25">
      <c r="A583">
        <f>COUNTIF($B$1:B583,'TABLA LM'!$D$6)</f>
        <v>5</v>
      </c>
      <c r="B583" s="478" t="s">
        <v>512</v>
      </c>
      <c r="C583" s="189" t="s">
        <v>54</v>
      </c>
      <c r="D583" s="474">
        <v>19481</v>
      </c>
      <c r="E583" s="190"/>
      <c r="F583" s="443">
        <f>VLOOKUP($H583,LISTAS!$C$3:$D$37,2,0)</f>
        <v>6</v>
      </c>
      <c r="G583" s="189">
        <v>203265</v>
      </c>
      <c r="H583" s="189" t="s">
        <v>525</v>
      </c>
      <c r="I583" s="189" t="s">
        <v>23</v>
      </c>
      <c r="J583" s="189"/>
      <c r="K583" s="189" t="s">
        <v>8</v>
      </c>
      <c r="L583" s="474">
        <f t="shared" si="20"/>
        <v>20065</v>
      </c>
    </row>
    <row r="584" spans="1:14" ht="15" x14ac:dyDescent="0.25">
      <c r="A584">
        <f>COUNTIF($B$1:B584,'TABLA LM'!$D$6)</f>
        <v>5</v>
      </c>
      <c r="B584" s="478" t="s">
        <v>512</v>
      </c>
      <c r="C584" s="189" t="s">
        <v>54</v>
      </c>
      <c r="D584" s="474">
        <v>19481</v>
      </c>
      <c r="E584" s="190"/>
      <c r="F584" s="443">
        <f>VLOOKUP($H584,LISTAS!$C$3:$D$37,2,0)</f>
        <v>7</v>
      </c>
      <c r="G584" s="189">
        <v>211888</v>
      </c>
      <c r="H584" s="189" t="s">
        <v>521</v>
      </c>
      <c r="I584" s="189" t="s">
        <v>57</v>
      </c>
      <c r="J584" s="189"/>
      <c r="K584" s="189" t="s">
        <v>8</v>
      </c>
      <c r="L584" s="474">
        <f t="shared" si="20"/>
        <v>20065</v>
      </c>
    </row>
    <row r="585" spans="1:14" ht="15" x14ac:dyDescent="0.25">
      <c r="A585">
        <f>COUNTIF($B$1:B585,'TABLA LM'!$D$6)</f>
        <v>5</v>
      </c>
      <c r="B585" s="478" t="s">
        <v>512</v>
      </c>
      <c r="C585" s="189" t="s">
        <v>54</v>
      </c>
      <c r="D585" s="474">
        <v>19481</v>
      </c>
      <c r="E585" s="190"/>
      <c r="F585" s="443">
        <f>VLOOKUP($H585,LISTAS!$C$3:$D$37,2,0)</f>
        <v>8</v>
      </c>
      <c r="G585" s="189">
        <v>211889</v>
      </c>
      <c r="H585" s="189" t="s">
        <v>522</v>
      </c>
      <c r="I585" s="189" t="s">
        <v>55</v>
      </c>
      <c r="J585" s="189"/>
      <c r="K585" s="189" t="s">
        <v>8</v>
      </c>
      <c r="L585" s="474">
        <f t="shared" si="20"/>
        <v>20065</v>
      </c>
    </row>
    <row r="586" spans="1:14" ht="15" x14ac:dyDescent="0.25">
      <c r="A586">
        <f>COUNTIF($B$1:B586,'TABLA LM'!$D$6)</f>
        <v>5</v>
      </c>
      <c r="B586" s="478" t="s">
        <v>512</v>
      </c>
      <c r="C586" s="189" t="s">
        <v>54</v>
      </c>
      <c r="D586" s="474">
        <v>19481</v>
      </c>
      <c r="E586" s="190"/>
      <c r="F586" s="443">
        <f>VLOOKUP($H586,LISTAS!$C$3:$D$37,2,0)</f>
        <v>9</v>
      </c>
      <c r="G586" s="189">
        <v>212385</v>
      </c>
      <c r="H586" s="189" t="s">
        <v>528</v>
      </c>
      <c r="I586" s="189" t="s">
        <v>56</v>
      </c>
      <c r="J586" s="189"/>
      <c r="K586" s="189" t="s">
        <v>8</v>
      </c>
      <c r="L586" s="474">
        <f t="shared" si="20"/>
        <v>20065</v>
      </c>
    </row>
    <row r="587" spans="1:14" ht="15" x14ac:dyDescent="0.25">
      <c r="A587">
        <f>COUNTIF($B$1:B587,'TABLA LM'!$D$6)</f>
        <v>5</v>
      </c>
      <c r="B587" s="478" t="s">
        <v>513</v>
      </c>
      <c r="C587" s="192" t="s">
        <v>54</v>
      </c>
      <c r="D587" s="389">
        <v>14936</v>
      </c>
      <c r="E587" s="193"/>
      <c r="F587" s="443">
        <f>VLOOKUP($H587,LISTAS!$C$3:$D$37,2,0)</f>
        <v>1</v>
      </c>
      <c r="G587" s="473" t="s">
        <v>609</v>
      </c>
      <c r="H587" s="280" t="s">
        <v>531</v>
      </c>
      <c r="I587" s="192" t="s">
        <v>60</v>
      </c>
      <c r="J587" s="184">
        <v>15.398999999999999</v>
      </c>
      <c r="K587" s="192" t="s">
        <v>21</v>
      </c>
      <c r="L587" s="389">
        <v>230</v>
      </c>
    </row>
    <row r="588" spans="1:14" ht="15" x14ac:dyDescent="0.25">
      <c r="A588">
        <f>COUNTIF($B$1:B588,'TABLA LM'!$D$6)</f>
        <v>5</v>
      </c>
      <c r="B588" s="478" t="s">
        <v>513</v>
      </c>
      <c r="C588" s="192" t="s">
        <v>54</v>
      </c>
      <c r="D588" s="389">
        <v>14936</v>
      </c>
      <c r="E588" s="193"/>
      <c r="F588" s="443">
        <f>VLOOKUP($H588,LISTAS!$C$3:$D$37,2,0)</f>
        <v>2</v>
      </c>
      <c r="G588" s="192">
        <v>181238</v>
      </c>
      <c r="H588" s="192" t="s">
        <v>585</v>
      </c>
      <c r="I588" s="192" t="s">
        <v>59</v>
      </c>
      <c r="J588" s="184">
        <v>15.398999999999999</v>
      </c>
      <c r="K588" s="192" t="s">
        <v>8</v>
      </c>
      <c r="L588" s="389">
        <v>14936</v>
      </c>
      <c r="M588" s="2">
        <f>INT(L588*3%)</f>
        <v>448</v>
      </c>
    </row>
    <row r="589" spans="1:14" ht="15" x14ac:dyDescent="0.25">
      <c r="A589">
        <f>COUNTIF($B$1:B589,'TABLA LM'!$D$6)</f>
        <v>5</v>
      </c>
      <c r="B589" s="478" t="s">
        <v>513</v>
      </c>
      <c r="C589" s="192" t="s">
        <v>54</v>
      </c>
      <c r="D589" s="389">
        <v>14936</v>
      </c>
      <c r="E589" s="193"/>
      <c r="F589" s="443">
        <f>VLOOKUP($H589,LISTAS!$C$3:$D$37,2,0)</f>
        <v>3</v>
      </c>
      <c r="G589" s="192">
        <v>200855</v>
      </c>
      <c r="H589" s="192" t="s">
        <v>518</v>
      </c>
      <c r="I589" s="192" t="s">
        <v>58</v>
      </c>
      <c r="J589" s="192"/>
      <c r="K589" s="192" t="s">
        <v>8</v>
      </c>
      <c r="L589" s="389">
        <v>49</v>
      </c>
    </row>
    <row r="590" spans="1:14" ht="15" x14ac:dyDescent="0.25">
      <c r="A590">
        <f>COUNTIF($B$1:B590,'TABLA LM'!$D$6)</f>
        <v>5</v>
      </c>
      <c r="B590" s="478" t="s">
        <v>513</v>
      </c>
      <c r="C590" s="192" t="s">
        <v>54</v>
      </c>
      <c r="D590" s="389">
        <v>14936</v>
      </c>
      <c r="E590" s="193"/>
      <c r="F590" s="443">
        <f>VLOOKUP($H590,LISTAS!$C$3:$D$37,2,0)</f>
        <v>4</v>
      </c>
      <c r="G590" s="192">
        <v>201456</v>
      </c>
      <c r="H590" s="192" t="s">
        <v>519</v>
      </c>
      <c r="I590" s="192" t="s">
        <v>22</v>
      </c>
      <c r="J590" s="192"/>
      <c r="K590" s="192" t="s">
        <v>8</v>
      </c>
      <c r="L590" s="389">
        <v>14540</v>
      </c>
    </row>
    <row r="591" spans="1:14" ht="15" x14ac:dyDescent="0.25">
      <c r="A591">
        <f>COUNTIF($B$1:B591,'TABLA LM'!$D$6)</f>
        <v>5</v>
      </c>
      <c r="B591" s="478" t="s">
        <v>513</v>
      </c>
      <c r="C591" s="192" t="s">
        <v>54</v>
      </c>
      <c r="D591" s="389">
        <v>14936</v>
      </c>
      <c r="E591" s="193"/>
      <c r="F591" s="443">
        <f>VLOOKUP($H591,LISTAS!$C$3:$D$37,2,0)</f>
        <v>5</v>
      </c>
      <c r="G591" s="192">
        <v>203264</v>
      </c>
      <c r="H591" s="192" t="s">
        <v>520</v>
      </c>
      <c r="I591" s="192" t="s">
        <v>24</v>
      </c>
      <c r="J591" s="192"/>
      <c r="K591" s="192" t="s">
        <v>8</v>
      </c>
      <c r="L591" s="389">
        <v>14540</v>
      </c>
    </row>
    <row r="592" spans="1:14" ht="15" x14ac:dyDescent="0.25">
      <c r="A592">
        <f>COUNTIF($B$1:B592,'TABLA LM'!$D$6)</f>
        <v>5</v>
      </c>
      <c r="B592" s="478" t="s">
        <v>513</v>
      </c>
      <c r="C592" s="192" t="s">
        <v>54</v>
      </c>
      <c r="D592" s="389">
        <v>14936</v>
      </c>
      <c r="E592" s="193"/>
      <c r="F592" s="443">
        <f>VLOOKUP($H592,LISTAS!$C$3:$D$37,2,0)</f>
        <v>6</v>
      </c>
      <c r="G592" s="192">
        <v>203265</v>
      </c>
      <c r="H592" s="192" t="s">
        <v>525</v>
      </c>
      <c r="I592" s="192" t="s">
        <v>23</v>
      </c>
      <c r="J592" s="192"/>
      <c r="K592" s="192" t="s">
        <v>8</v>
      </c>
      <c r="L592" s="389">
        <v>14540</v>
      </c>
    </row>
    <row r="593" spans="1:13" ht="15" x14ac:dyDescent="0.25">
      <c r="A593">
        <f>COUNTIF($B$1:B593,'TABLA LM'!$D$6)</f>
        <v>5</v>
      </c>
      <c r="B593" s="478" t="s">
        <v>513</v>
      </c>
      <c r="C593" s="192" t="s">
        <v>54</v>
      </c>
      <c r="D593" s="389">
        <v>14936</v>
      </c>
      <c r="E593" s="193"/>
      <c r="F593" s="443">
        <f>VLOOKUP($H593,LISTAS!$C$3:$D$37,2,0)</f>
        <v>7</v>
      </c>
      <c r="G593" s="192">
        <v>211890</v>
      </c>
      <c r="H593" s="192" t="s">
        <v>521</v>
      </c>
      <c r="I593" s="192" t="s">
        <v>63</v>
      </c>
      <c r="J593" s="192"/>
      <c r="K593" s="192" t="s">
        <v>8</v>
      </c>
      <c r="L593" s="389">
        <v>14540</v>
      </c>
    </row>
    <row r="594" spans="1:13" ht="15" x14ac:dyDescent="0.25">
      <c r="A594">
        <f>COUNTIF($B$1:B594,'TABLA LM'!$D$6)</f>
        <v>5</v>
      </c>
      <c r="B594" s="478" t="s">
        <v>513</v>
      </c>
      <c r="C594" s="192" t="s">
        <v>54</v>
      </c>
      <c r="D594" s="389">
        <v>14936</v>
      </c>
      <c r="E594" s="193"/>
      <c r="F594" s="443">
        <f>VLOOKUP($H594,LISTAS!$C$3:$D$37,2,0)</f>
        <v>8</v>
      </c>
      <c r="G594" s="192">
        <v>211891</v>
      </c>
      <c r="H594" s="192" t="s">
        <v>522</v>
      </c>
      <c r="I594" s="192" t="s">
        <v>61</v>
      </c>
      <c r="J594" s="192"/>
      <c r="K594" s="192" t="s">
        <v>8</v>
      </c>
      <c r="L594" s="389">
        <v>14540</v>
      </c>
    </row>
    <row r="595" spans="1:13" ht="15" x14ac:dyDescent="0.25">
      <c r="A595">
        <f>COUNTIF($B$1:B595,'TABLA LM'!$D$6)</f>
        <v>5</v>
      </c>
      <c r="B595" s="478" t="s">
        <v>513</v>
      </c>
      <c r="C595" s="192" t="s">
        <v>54</v>
      </c>
      <c r="D595" s="389">
        <v>14936</v>
      </c>
      <c r="E595" s="193"/>
      <c r="F595" s="443">
        <f>VLOOKUP($H595,LISTAS!$C$3:$D$37,2,0)</f>
        <v>9</v>
      </c>
      <c r="G595" s="192">
        <v>212386</v>
      </c>
      <c r="H595" s="192" t="s">
        <v>528</v>
      </c>
      <c r="I595" s="192" t="s">
        <v>62</v>
      </c>
      <c r="J595" s="192"/>
      <c r="K595" s="192" t="s">
        <v>8</v>
      </c>
      <c r="L595" s="389">
        <v>14540</v>
      </c>
    </row>
    <row r="596" spans="1:13" ht="15" x14ac:dyDescent="0.25">
      <c r="A596">
        <f>COUNTIF($B$1:B596,'TABLA LM'!$D$6)</f>
        <v>5</v>
      </c>
      <c r="B596" s="194">
        <v>145689</v>
      </c>
      <c r="C596" s="194" t="s">
        <v>433</v>
      </c>
      <c r="D596" s="389">
        <v>14936</v>
      </c>
      <c r="E596" s="195"/>
      <c r="F596" s="443">
        <f>VLOOKUP($H596,LISTAS!$C$3:$D$37,2,0)</f>
        <v>1</v>
      </c>
      <c r="G596" s="473" t="s">
        <v>609</v>
      </c>
      <c r="H596" s="281" t="s">
        <v>531</v>
      </c>
      <c r="I596" s="194" t="s">
        <v>60</v>
      </c>
      <c r="J596" s="184">
        <v>15.398999999999999</v>
      </c>
      <c r="K596" s="194" t="s">
        <v>21</v>
      </c>
      <c r="L596" s="390">
        <v>230</v>
      </c>
      <c r="M596" s="477">
        <f>(J596*L597)/1000</f>
        <v>229.99946399999999</v>
      </c>
    </row>
    <row r="597" spans="1:13" ht="15" x14ac:dyDescent="0.25">
      <c r="A597">
        <f>COUNTIF($B$1:B597,'TABLA LM'!$D$6)</f>
        <v>5</v>
      </c>
      <c r="B597" s="194">
        <v>145689</v>
      </c>
      <c r="C597" s="194" t="s">
        <v>433</v>
      </c>
      <c r="D597" s="389">
        <v>14936</v>
      </c>
      <c r="E597" s="195"/>
      <c r="F597" s="443">
        <f>VLOOKUP($H597,LISTAS!$C$3:$D$37,2,0)</f>
        <v>2</v>
      </c>
      <c r="G597" s="194">
        <v>181238</v>
      </c>
      <c r="H597" s="194" t="s">
        <v>585</v>
      </c>
      <c r="I597" s="194" t="s">
        <v>59</v>
      </c>
      <c r="J597" s="184">
        <v>15.398999999999999</v>
      </c>
      <c r="K597" s="194" t="s">
        <v>8</v>
      </c>
      <c r="L597" s="389">
        <v>14936</v>
      </c>
      <c r="M597" s="2">
        <f>INT(L597*3%)</f>
        <v>448</v>
      </c>
    </row>
    <row r="598" spans="1:13" ht="15" x14ac:dyDescent="0.25">
      <c r="A598">
        <f>COUNTIF($B$1:B598,'TABLA LM'!$D$6)</f>
        <v>5</v>
      </c>
      <c r="B598" s="194">
        <v>145689</v>
      </c>
      <c r="C598" s="194" t="s">
        <v>433</v>
      </c>
      <c r="D598" s="389">
        <v>14936</v>
      </c>
      <c r="E598" s="195"/>
      <c r="F598" s="443">
        <f>VLOOKUP($H598,LISTAS!$C$3:$D$37,2,0)</f>
        <v>3</v>
      </c>
      <c r="G598" s="194">
        <v>200855</v>
      </c>
      <c r="H598" s="194" t="s">
        <v>518</v>
      </c>
      <c r="I598" s="194" t="s">
        <v>58</v>
      </c>
      <c r="J598" s="194"/>
      <c r="K598" s="194" t="s">
        <v>8</v>
      </c>
      <c r="L598" s="390">
        <v>49</v>
      </c>
    </row>
    <row r="599" spans="1:13" ht="15" x14ac:dyDescent="0.25">
      <c r="A599">
        <f>COUNTIF($B$1:B599,'TABLA LM'!$D$6)</f>
        <v>5</v>
      </c>
      <c r="B599" s="194">
        <v>145689</v>
      </c>
      <c r="C599" s="194" t="s">
        <v>433</v>
      </c>
      <c r="D599" s="389">
        <v>14936</v>
      </c>
      <c r="E599" s="195"/>
      <c r="F599" s="443">
        <f>VLOOKUP($H599,LISTAS!$C$3:$D$37,2,0)</f>
        <v>4</v>
      </c>
      <c r="G599" s="194">
        <v>201456</v>
      </c>
      <c r="H599" s="194" t="s">
        <v>519</v>
      </c>
      <c r="I599" s="194" t="s">
        <v>22</v>
      </c>
      <c r="J599" s="194"/>
      <c r="K599" s="194" t="s">
        <v>8</v>
      </c>
      <c r="L599" s="390">
        <f>$L$597+$M$597</f>
        <v>15384</v>
      </c>
    </row>
    <row r="600" spans="1:13" ht="15" x14ac:dyDescent="0.25">
      <c r="A600">
        <f>COUNTIF($B$1:B600,'TABLA LM'!$D$6)</f>
        <v>5</v>
      </c>
      <c r="B600" s="194">
        <v>145689</v>
      </c>
      <c r="C600" s="194" t="s">
        <v>433</v>
      </c>
      <c r="D600" s="389">
        <v>14936</v>
      </c>
      <c r="E600" s="195"/>
      <c r="F600" s="443">
        <f>VLOOKUP($H600,LISTAS!$C$3:$D$37,2,0)</f>
        <v>5</v>
      </c>
      <c r="G600" s="194">
        <v>203264</v>
      </c>
      <c r="H600" s="194" t="s">
        <v>520</v>
      </c>
      <c r="I600" s="194" t="s">
        <v>24</v>
      </c>
      <c r="J600" s="194"/>
      <c r="K600" s="194" t="s">
        <v>8</v>
      </c>
      <c r="L600" s="390">
        <f t="shared" ref="L600:L604" si="21">$L$597+$M$597</f>
        <v>15384</v>
      </c>
    </row>
    <row r="601" spans="1:13" ht="15" x14ac:dyDescent="0.25">
      <c r="A601">
        <f>COUNTIF($B$1:B601,'TABLA LM'!$D$6)</f>
        <v>5</v>
      </c>
      <c r="B601" s="194">
        <v>145689</v>
      </c>
      <c r="C601" s="194" t="s">
        <v>433</v>
      </c>
      <c r="D601" s="389">
        <v>14936</v>
      </c>
      <c r="E601" s="195"/>
      <c r="F601" s="443">
        <f>VLOOKUP($H601,LISTAS!$C$3:$D$37,2,0)</f>
        <v>6</v>
      </c>
      <c r="G601" s="194">
        <v>203265</v>
      </c>
      <c r="H601" s="194" t="s">
        <v>525</v>
      </c>
      <c r="I601" s="194" t="s">
        <v>23</v>
      </c>
      <c r="J601" s="194"/>
      <c r="K601" s="194" t="s">
        <v>8</v>
      </c>
      <c r="L601" s="390">
        <f t="shared" si="21"/>
        <v>15384</v>
      </c>
    </row>
    <row r="602" spans="1:13" ht="15" x14ac:dyDescent="0.25">
      <c r="A602">
        <f>COUNTIF($B$1:B602,'TABLA LM'!$D$6)</f>
        <v>5</v>
      </c>
      <c r="B602" s="194">
        <v>145689</v>
      </c>
      <c r="C602" s="194" t="s">
        <v>433</v>
      </c>
      <c r="D602" s="389">
        <v>14936</v>
      </c>
      <c r="E602" s="195"/>
      <c r="F602" s="443">
        <f>VLOOKUP($H602,LISTAS!$C$3:$D$37,2,0)</f>
        <v>9</v>
      </c>
      <c r="G602" s="194">
        <v>212386</v>
      </c>
      <c r="H602" s="194" t="s">
        <v>528</v>
      </c>
      <c r="I602" s="194" t="s">
        <v>62</v>
      </c>
      <c r="J602" s="194"/>
      <c r="K602" s="194" t="s">
        <v>8</v>
      </c>
      <c r="L602" s="390">
        <f t="shared" si="21"/>
        <v>15384</v>
      </c>
    </row>
    <row r="603" spans="1:13" ht="15" x14ac:dyDescent="0.25">
      <c r="A603">
        <f>COUNTIF($B$1:B603,'TABLA LM'!$D$6)</f>
        <v>5</v>
      </c>
      <c r="B603" s="194">
        <v>145689</v>
      </c>
      <c r="C603" s="194" t="s">
        <v>433</v>
      </c>
      <c r="D603" s="389">
        <v>14936</v>
      </c>
      <c r="E603" s="195"/>
      <c r="F603" s="443">
        <f>VLOOKUP($H603,LISTAS!$C$3:$D$37,2,0)</f>
        <v>8</v>
      </c>
      <c r="G603" s="194">
        <v>214931</v>
      </c>
      <c r="H603" s="194" t="s">
        <v>522</v>
      </c>
      <c r="I603" s="194" t="s">
        <v>434</v>
      </c>
      <c r="J603" s="194"/>
      <c r="K603" s="194" t="s">
        <v>8</v>
      </c>
      <c r="L603" s="390">
        <f t="shared" si="21"/>
        <v>15384</v>
      </c>
    </row>
    <row r="604" spans="1:13" ht="15" x14ac:dyDescent="0.25">
      <c r="A604">
        <f>COUNTIF($B$1:B604,'TABLA LM'!$D$6)</f>
        <v>5</v>
      </c>
      <c r="B604" s="194">
        <v>145689</v>
      </c>
      <c r="C604" s="194" t="s">
        <v>433</v>
      </c>
      <c r="D604" s="389">
        <v>14936</v>
      </c>
      <c r="E604" s="195"/>
      <c r="F604" s="443">
        <f>VLOOKUP($H604,LISTAS!$C$3:$D$37,2,0)</f>
        <v>7</v>
      </c>
      <c r="G604" s="194">
        <v>214933</v>
      </c>
      <c r="H604" s="194" t="s">
        <v>521</v>
      </c>
      <c r="I604" s="194" t="s">
        <v>435</v>
      </c>
      <c r="J604" s="194"/>
      <c r="K604" s="194" t="s">
        <v>8</v>
      </c>
      <c r="L604" s="390">
        <f t="shared" si="21"/>
        <v>15384</v>
      </c>
    </row>
    <row r="605" spans="1:13" ht="15" x14ac:dyDescent="0.25">
      <c r="A605">
        <f>COUNTIF($B$1:B605,'TABLA LM'!$D$6)</f>
        <v>5</v>
      </c>
      <c r="B605" s="196">
        <v>143555</v>
      </c>
      <c r="C605" s="196" t="s">
        <v>214</v>
      </c>
      <c r="D605" s="474">
        <v>19481</v>
      </c>
      <c r="E605" s="197"/>
      <c r="F605" s="443">
        <f>VLOOKUP($H605,LISTAS!$C$3:$D$37,2,0)</f>
        <v>1</v>
      </c>
      <c r="G605" s="473" t="s">
        <v>608</v>
      </c>
      <c r="H605" s="282" t="s">
        <v>531</v>
      </c>
      <c r="I605" s="196" t="s">
        <v>60</v>
      </c>
      <c r="J605" s="184">
        <v>15.398999999999999</v>
      </c>
      <c r="K605" s="196" t="s">
        <v>21</v>
      </c>
      <c r="L605" s="391">
        <v>300</v>
      </c>
      <c r="M605" s="477">
        <f>(J605*L606)/1000</f>
        <v>299.98791899999998</v>
      </c>
    </row>
    <row r="606" spans="1:13" ht="15" x14ac:dyDescent="0.25">
      <c r="A606">
        <f>COUNTIF($B$1:B606,'TABLA LM'!$D$6)</f>
        <v>5</v>
      </c>
      <c r="B606" s="196">
        <v>143555</v>
      </c>
      <c r="C606" s="196" t="s">
        <v>214</v>
      </c>
      <c r="D606" s="474">
        <v>19481</v>
      </c>
      <c r="E606" s="197"/>
      <c r="F606" s="443">
        <f>VLOOKUP($H606,LISTAS!$C$3:$D$37,2,0)</f>
        <v>2</v>
      </c>
      <c r="G606" s="196">
        <v>181238</v>
      </c>
      <c r="H606" s="196" t="s">
        <v>585</v>
      </c>
      <c r="I606" s="196" t="s">
        <v>59</v>
      </c>
      <c r="J606" s="184">
        <v>15.398999999999999</v>
      </c>
      <c r="K606" s="196" t="s">
        <v>8</v>
      </c>
      <c r="L606" s="391">
        <v>19481</v>
      </c>
      <c r="M606" s="2">
        <f>INT(L606*3%)</f>
        <v>584</v>
      </c>
    </row>
    <row r="607" spans="1:13" ht="15" x14ac:dyDescent="0.25">
      <c r="A607">
        <f>COUNTIF($B$1:B607,'TABLA LM'!$D$6)</f>
        <v>5</v>
      </c>
      <c r="B607" s="196">
        <v>143555</v>
      </c>
      <c r="C607" s="196" t="s">
        <v>214</v>
      </c>
      <c r="D607" s="474">
        <v>19481</v>
      </c>
      <c r="E607" s="197"/>
      <c r="F607" s="443">
        <f>VLOOKUP($H607,LISTAS!$C$3:$D$37,2,0)</f>
        <v>3</v>
      </c>
      <c r="G607" s="196">
        <v>200833</v>
      </c>
      <c r="H607" s="196" t="s">
        <v>518</v>
      </c>
      <c r="I607" s="196" t="s">
        <v>27</v>
      </c>
      <c r="J607" s="196"/>
      <c r="K607" s="196" t="s">
        <v>8</v>
      </c>
      <c r="L607" s="391">
        <v>66</v>
      </c>
    </row>
    <row r="608" spans="1:13" ht="15" x14ac:dyDescent="0.25">
      <c r="A608">
        <f>COUNTIF($B$1:B608,'TABLA LM'!$D$6)</f>
        <v>5</v>
      </c>
      <c r="B608" s="196">
        <v>143555</v>
      </c>
      <c r="C608" s="196" t="s">
        <v>214</v>
      </c>
      <c r="D608" s="474">
        <v>19481</v>
      </c>
      <c r="E608" s="197"/>
      <c r="F608" s="443">
        <f>VLOOKUP($H608,LISTAS!$C$3:$D$37,2,0)</f>
        <v>4</v>
      </c>
      <c r="G608" s="196">
        <v>201456</v>
      </c>
      <c r="H608" s="196" t="s">
        <v>519</v>
      </c>
      <c r="I608" s="196" t="s">
        <v>22</v>
      </c>
      <c r="J608" s="196"/>
      <c r="K608" s="196" t="s">
        <v>8</v>
      </c>
      <c r="L608" s="391">
        <f>$L$606+$M$606</f>
        <v>20065</v>
      </c>
    </row>
    <row r="609" spans="1:13" ht="15" x14ac:dyDescent="0.25">
      <c r="A609">
        <f>COUNTIF($B$1:B609,'TABLA LM'!$D$6)</f>
        <v>5</v>
      </c>
      <c r="B609" s="196">
        <v>143555</v>
      </c>
      <c r="C609" s="196" t="s">
        <v>214</v>
      </c>
      <c r="D609" s="474">
        <v>19481</v>
      </c>
      <c r="E609" s="197"/>
      <c r="F609" s="443">
        <f>VLOOKUP($H609,LISTAS!$C$3:$D$37,2,0)</f>
        <v>5</v>
      </c>
      <c r="G609" s="196">
        <v>203264</v>
      </c>
      <c r="H609" s="196" t="s">
        <v>520</v>
      </c>
      <c r="I609" s="196" t="s">
        <v>24</v>
      </c>
      <c r="J609" s="196"/>
      <c r="K609" s="196" t="s">
        <v>8</v>
      </c>
      <c r="L609" s="391">
        <f t="shared" ref="L609:L613" si="22">$L$606+$M$606</f>
        <v>20065</v>
      </c>
    </row>
    <row r="610" spans="1:13" ht="15" x14ac:dyDescent="0.25">
      <c r="A610">
        <f>COUNTIF($B$1:B610,'TABLA LM'!$D$6)</f>
        <v>5</v>
      </c>
      <c r="B610" s="196">
        <v>143555</v>
      </c>
      <c r="C610" s="196" t="s">
        <v>214</v>
      </c>
      <c r="D610" s="474">
        <v>19481</v>
      </c>
      <c r="E610" s="197"/>
      <c r="F610" s="443">
        <f>VLOOKUP($H610,LISTAS!$C$3:$D$37,2,0)</f>
        <v>6</v>
      </c>
      <c r="G610" s="196">
        <v>203265</v>
      </c>
      <c r="H610" s="196" t="s">
        <v>525</v>
      </c>
      <c r="I610" s="196" t="s">
        <v>23</v>
      </c>
      <c r="J610" s="196"/>
      <c r="K610" s="196" t="s">
        <v>8</v>
      </c>
      <c r="L610" s="391">
        <f t="shared" si="22"/>
        <v>20065</v>
      </c>
    </row>
    <row r="611" spans="1:13" ht="15" x14ac:dyDescent="0.25">
      <c r="A611">
        <f>COUNTIF($B$1:B611,'TABLA LM'!$D$6)</f>
        <v>5</v>
      </c>
      <c r="B611" s="196">
        <v>143555</v>
      </c>
      <c r="C611" s="196" t="s">
        <v>214</v>
      </c>
      <c r="D611" s="474">
        <v>19481</v>
      </c>
      <c r="E611" s="197"/>
      <c r="F611" s="443">
        <f>VLOOKUP($H611,LISTAS!$C$3:$D$37,2,0)</f>
        <v>7</v>
      </c>
      <c r="G611" s="196">
        <v>212510</v>
      </c>
      <c r="H611" s="196" t="s">
        <v>521</v>
      </c>
      <c r="I611" s="196" t="s">
        <v>217</v>
      </c>
      <c r="J611" s="196"/>
      <c r="K611" s="196" t="s">
        <v>8</v>
      </c>
      <c r="L611" s="391">
        <f t="shared" si="22"/>
        <v>20065</v>
      </c>
    </row>
    <row r="612" spans="1:13" ht="15" x14ac:dyDescent="0.25">
      <c r="A612">
        <f>COUNTIF($B$1:B612,'TABLA LM'!$D$6)</f>
        <v>5</v>
      </c>
      <c r="B612" s="196">
        <v>143555</v>
      </c>
      <c r="C612" s="196" t="s">
        <v>214</v>
      </c>
      <c r="D612" s="474">
        <v>19481</v>
      </c>
      <c r="E612" s="197"/>
      <c r="F612" s="443">
        <f>VLOOKUP($H612,LISTAS!$C$3:$D$37,2,0)</f>
        <v>8</v>
      </c>
      <c r="G612" s="196">
        <v>212511</v>
      </c>
      <c r="H612" s="196" t="s">
        <v>522</v>
      </c>
      <c r="I612" s="196" t="s">
        <v>215</v>
      </c>
      <c r="J612" s="196"/>
      <c r="K612" s="196" t="s">
        <v>8</v>
      </c>
      <c r="L612" s="391">
        <f t="shared" si="22"/>
        <v>20065</v>
      </c>
    </row>
    <row r="613" spans="1:13" ht="15" x14ac:dyDescent="0.25">
      <c r="A613">
        <f>COUNTIF($B$1:B613,'TABLA LM'!$D$6)</f>
        <v>5</v>
      </c>
      <c r="B613" s="196">
        <v>143555</v>
      </c>
      <c r="C613" s="196" t="s">
        <v>214</v>
      </c>
      <c r="D613" s="474">
        <v>19481</v>
      </c>
      <c r="E613" s="197"/>
      <c r="F613" s="443">
        <f>VLOOKUP($H613,LISTAS!$C$3:$D$37,2,0)</f>
        <v>9</v>
      </c>
      <c r="G613" s="196">
        <v>212512</v>
      </c>
      <c r="H613" s="196" t="s">
        <v>528</v>
      </c>
      <c r="I613" s="196" t="s">
        <v>216</v>
      </c>
      <c r="J613" s="196"/>
      <c r="K613" s="196" t="s">
        <v>8</v>
      </c>
      <c r="L613" s="391">
        <f t="shared" si="22"/>
        <v>20065</v>
      </c>
    </row>
    <row r="614" spans="1:13" ht="15" x14ac:dyDescent="0.25">
      <c r="A614">
        <f>COUNTIF($B$1:B614,'TABLA LM'!$D$6)</f>
        <v>5</v>
      </c>
      <c r="B614" s="198">
        <v>143077</v>
      </c>
      <c r="C614" s="198" t="s">
        <v>254</v>
      </c>
      <c r="D614" s="474">
        <v>6666</v>
      </c>
      <c r="E614" s="199"/>
      <c r="F614" s="443">
        <f>VLOOKUP($H614,LISTAS!$C$3:$D$37,2,0)</f>
        <v>1</v>
      </c>
      <c r="G614" s="473" t="s">
        <v>609</v>
      </c>
      <c r="H614" s="283" t="s">
        <v>531</v>
      </c>
      <c r="I614" s="198" t="s">
        <v>60</v>
      </c>
      <c r="J614" s="184">
        <v>15.398999999999999</v>
      </c>
      <c r="K614" s="198" t="s">
        <v>21</v>
      </c>
      <c r="L614" s="474">
        <v>99.99</v>
      </c>
      <c r="M614" s="477">
        <f>(J614*L615)/1000</f>
        <v>102.649734</v>
      </c>
    </row>
    <row r="615" spans="1:13" ht="15" x14ac:dyDescent="0.25">
      <c r="A615">
        <f>COUNTIF($B$1:B615,'TABLA LM'!$D$6)</f>
        <v>5</v>
      </c>
      <c r="B615" s="198">
        <v>143077</v>
      </c>
      <c r="C615" s="198" t="s">
        <v>254</v>
      </c>
      <c r="D615" s="474">
        <v>6666</v>
      </c>
      <c r="E615" s="199"/>
      <c r="F615" s="443">
        <f>VLOOKUP($H615,LISTAS!$C$3:$D$37,2,0)</f>
        <v>2</v>
      </c>
      <c r="G615" s="198">
        <v>180967</v>
      </c>
      <c r="H615" s="198" t="s">
        <v>526</v>
      </c>
      <c r="I615" s="198" t="s">
        <v>557</v>
      </c>
      <c r="J615" s="184">
        <v>15.398999999999999</v>
      </c>
      <c r="K615" s="198" t="s">
        <v>8</v>
      </c>
      <c r="L615" s="474">
        <v>6666</v>
      </c>
      <c r="M615" s="2">
        <f>INT(L615*3%)</f>
        <v>199</v>
      </c>
    </row>
    <row r="616" spans="1:13" ht="15" x14ac:dyDescent="0.25">
      <c r="A616">
        <f>COUNTIF($B$1:B616,'TABLA LM'!$D$6)</f>
        <v>5</v>
      </c>
      <c r="B616" s="198">
        <v>143077</v>
      </c>
      <c r="C616" s="198" t="s">
        <v>254</v>
      </c>
      <c r="D616" s="474">
        <v>6666</v>
      </c>
      <c r="E616" s="199"/>
      <c r="F616" s="443">
        <f>VLOOKUP($H616,LISTAS!$C$3:$D$37,2,0)</f>
        <v>3</v>
      </c>
      <c r="G616" s="198">
        <v>200856</v>
      </c>
      <c r="H616" s="198" t="s">
        <v>518</v>
      </c>
      <c r="I616" s="198" t="s">
        <v>58</v>
      </c>
      <c r="J616" s="198"/>
      <c r="K616" s="198" t="s">
        <v>8</v>
      </c>
      <c r="L616" s="474">
        <v>23</v>
      </c>
    </row>
    <row r="617" spans="1:13" ht="15" x14ac:dyDescent="0.25">
      <c r="A617">
        <f>COUNTIF($B$1:B617,'TABLA LM'!$D$6)</f>
        <v>5</v>
      </c>
      <c r="B617" s="198">
        <v>143077</v>
      </c>
      <c r="C617" s="198" t="s">
        <v>254</v>
      </c>
      <c r="D617" s="474">
        <v>6666</v>
      </c>
      <c r="E617" s="199"/>
      <c r="F617" s="443">
        <f>VLOOKUP($H617,LISTAS!$C$3:$D$37,2,0)</f>
        <v>4</v>
      </c>
      <c r="G617" s="198">
        <v>201456</v>
      </c>
      <c r="H617" s="198" t="s">
        <v>519</v>
      </c>
      <c r="I617" s="198" t="s">
        <v>22</v>
      </c>
      <c r="J617" s="198"/>
      <c r="K617" s="198" t="s">
        <v>8</v>
      </c>
      <c r="L617" s="474">
        <v>6666</v>
      </c>
    </row>
    <row r="618" spans="1:13" ht="15" x14ac:dyDescent="0.25">
      <c r="A618">
        <f>COUNTIF($B$1:B618,'TABLA LM'!$D$6)</f>
        <v>5</v>
      </c>
      <c r="B618" s="198">
        <v>143077</v>
      </c>
      <c r="C618" s="198" t="s">
        <v>254</v>
      </c>
      <c r="D618" s="474">
        <v>6666</v>
      </c>
      <c r="E618" s="199"/>
      <c r="F618" s="443">
        <f>VLOOKUP($H618,LISTAS!$C$3:$D$37,2,0)</f>
        <v>5</v>
      </c>
      <c r="G618" s="198">
        <v>203264</v>
      </c>
      <c r="H618" s="198" t="s">
        <v>520</v>
      </c>
      <c r="I618" s="198" t="s">
        <v>24</v>
      </c>
      <c r="J618" s="198"/>
      <c r="K618" s="198" t="s">
        <v>8</v>
      </c>
      <c r="L618" s="474">
        <v>6666</v>
      </c>
    </row>
    <row r="619" spans="1:13" ht="15" x14ac:dyDescent="0.25">
      <c r="A619">
        <f>COUNTIF($B$1:B619,'TABLA LM'!$D$6)</f>
        <v>5</v>
      </c>
      <c r="B619" s="198">
        <v>143077</v>
      </c>
      <c r="C619" s="198" t="s">
        <v>254</v>
      </c>
      <c r="D619" s="474">
        <v>6666</v>
      </c>
      <c r="E619" s="199"/>
      <c r="F619" s="443">
        <f>VLOOKUP($H619,LISTAS!$C$3:$D$37,2,0)</f>
        <v>6</v>
      </c>
      <c r="G619" s="198">
        <v>203265</v>
      </c>
      <c r="H619" s="198" t="s">
        <v>525</v>
      </c>
      <c r="I619" s="198" t="s">
        <v>23</v>
      </c>
      <c r="J619" s="198"/>
      <c r="K619" s="198" t="s">
        <v>8</v>
      </c>
      <c r="L619" s="474">
        <v>6666</v>
      </c>
    </row>
    <row r="620" spans="1:13" ht="15" x14ac:dyDescent="0.25">
      <c r="A620">
        <f>COUNTIF($B$1:B620,'TABLA LM'!$D$6)</f>
        <v>5</v>
      </c>
      <c r="B620" s="198">
        <v>143077</v>
      </c>
      <c r="C620" s="198" t="s">
        <v>254</v>
      </c>
      <c r="D620" s="474">
        <v>6666</v>
      </c>
      <c r="E620" s="199"/>
      <c r="F620" s="443">
        <f>VLOOKUP($H620,LISTAS!$C$3:$D$37,2,0)</f>
        <v>7</v>
      </c>
      <c r="G620" s="198">
        <v>204762</v>
      </c>
      <c r="H620" s="198" t="s">
        <v>521</v>
      </c>
      <c r="I620" s="198" t="s">
        <v>256</v>
      </c>
      <c r="J620" s="198"/>
      <c r="K620" s="198" t="s">
        <v>8</v>
      </c>
      <c r="L620" s="474">
        <v>6666</v>
      </c>
    </row>
    <row r="621" spans="1:13" ht="15" x14ac:dyDescent="0.25">
      <c r="A621">
        <f>COUNTIF($B$1:B621,'TABLA LM'!$D$6)</f>
        <v>5</v>
      </c>
      <c r="B621" s="198">
        <v>143077</v>
      </c>
      <c r="C621" s="198" t="s">
        <v>254</v>
      </c>
      <c r="D621" s="474">
        <v>6666</v>
      </c>
      <c r="E621" s="199"/>
      <c r="F621" s="443">
        <f>VLOOKUP($H621,LISTAS!$C$3:$D$37,2,0)</f>
        <v>8</v>
      </c>
      <c r="G621" s="198">
        <v>207831</v>
      </c>
      <c r="H621" s="198" t="s">
        <v>522</v>
      </c>
      <c r="I621" s="198" t="s">
        <v>255</v>
      </c>
      <c r="J621" s="198"/>
      <c r="K621" s="198" t="s">
        <v>8</v>
      </c>
      <c r="L621" s="474">
        <v>6666</v>
      </c>
    </row>
    <row r="622" spans="1:13" ht="15" x14ac:dyDescent="0.25">
      <c r="A622">
        <f>COUNTIF($B$1:B622,'TABLA LM'!$D$6)</f>
        <v>5</v>
      </c>
      <c r="B622" s="198">
        <v>143077</v>
      </c>
      <c r="C622" s="198" t="s">
        <v>254</v>
      </c>
      <c r="D622" s="474">
        <v>6666</v>
      </c>
      <c r="E622" s="199"/>
      <c r="F622" s="443">
        <f>VLOOKUP($H622,LISTAS!$C$3:$D$37,2,0)</f>
        <v>9</v>
      </c>
      <c r="G622" s="198">
        <v>207830</v>
      </c>
      <c r="H622" s="198" t="s">
        <v>528</v>
      </c>
      <c r="I622" s="198" t="s">
        <v>257</v>
      </c>
      <c r="J622" s="198"/>
      <c r="K622" s="198" t="s">
        <v>8</v>
      </c>
      <c r="L622" s="474">
        <v>6666</v>
      </c>
    </row>
    <row r="623" spans="1:13" ht="15" x14ac:dyDescent="0.25">
      <c r="A623">
        <f>COUNTIF($B$1:B623,'TABLA LM'!$D$6)</f>
        <v>5</v>
      </c>
      <c r="B623" s="200">
        <v>145078</v>
      </c>
      <c r="C623" s="200" t="s">
        <v>322</v>
      </c>
      <c r="D623" s="393">
        <v>19481</v>
      </c>
      <c r="E623" s="201"/>
      <c r="F623" s="443">
        <f>VLOOKUP($H623,LISTAS!$C$3:$D$37,2,0)</f>
        <v>1</v>
      </c>
      <c r="G623" s="473" t="s">
        <v>608</v>
      </c>
      <c r="H623" s="284" t="s">
        <v>531</v>
      </c>
      <c r="I623" s="200" t="s">
        <v>60</v>
      </c>
      <c r="J623" s="184">
        <v>15.398999999999999</v>
      </c>
      <c r="K623" s="200" t="s">
        <v>21</v>
      </c>
      <c r="L623" s="393">
        <v>300</v>
      </c>
      <c r="M623" s="477">
        <f>(J623*L624)/1000</f>
        <v>299.98791899999998</v>
      </c>
    </row>
    <row r="624" spans="1:13" ht="15" x14ac:dyDescent="0.25">
      <c r="A624">
        <f>COUNTIF($B$1:B624,'TABLA LM'!$D$6)</f>
        <v>5</v>
      </c>
      <c r="B624" s="200">
        <v>145078</v>
      </c>
      <c r="C624" s="200" t="s">
        <v>322</v>
      </c>
      <c r="D624" s="393">
        <v>19481</v>
      </c>
      <c r="E624" s="201"/>
      <c r="F624" s="443">
        <f>VLOOKUP($H624,LISTAS!$C$3:$D$37,2,0)</f>
        <v>2</v>
      </c>
      <c r="G624" s="200">
        <v>180227</v>
      </c>
      <c r="H624" s="200" t="s">
        <v>526</v>
      </c>
      <c r="I624" s="200" t="s">
        <v>556</v>
      </c>
      <c r="J624" s="184">
        <v>15.398999999999999</v>
      </c>
      <c r="K624" s="200" t="s">
        <v>8</v>
      </c>
      <c r="L624" s="393">
        <v>19481</v>
      </c>
      <c r="M624" s="2">
        <f>INT(L624*3%)</f>
        <v>584</v>
      </c>
    </row>
    <row r="625" spans="1:13" ht="15" x14ac:dyDescent="0.25">
      <c r="A625">
        <f>COUNTIF($B$1:B625,'TABLA LM'!$D$6)</f>
        <v>5</v>
      </c>
      <c r="B625" s="200">
        <v>145078</v>
      </c>
      <c r="C625" s="200" t="s">
        <v>322</v>
      </c>
      <c r="D625" s="393">
        <v>19481</v>
      </c>
      <c r="E625" s="201"/>
      <c r="F625" s="443">
        <f>VLOOKUP($H625,LISTAS!$C$3:$D$37,2,0)</f>
        <v>3</v>
      </c>
      <c r="G625" s="200">
        <v>200834</v>
      </c>
      <c r="H625" s="200" t="s">
        <v>518</v>
      </c>
      <c r="I625" s="200" t="s">
        <v>73</v>
      </c>
      <c r="J625" s="200"/>
      <c r="K625" s="200" t="s">
        <v>8</v>
      </c>
      <c r="L625" s="393">
        <v>66</v>
      </c>
    </row>
    <row r="626" spans="1:13" ht="15" x14ac:dyDescent="0.25">
      <c r="A626">
        <f>COUNTIF($B$1:B626,'TABLA LM'!$D$6)</f>
        <v>5</v>
      </c>
      <c r="B626" s="200">
        <v>145078</v>
      </c>
      <c r="C626" s="200" t="s">
        <v>322</v>
      </c>
      <c r="D626" s="393">
        <v>19481</v>
      </c>
      <c r="E626" s="201"/>
      <c r="F626" s="443">
        <f>VLOOKUP($H626,LISTAS!$C$3:$D$37,2,0)</f>
        <v>4</v>
      </c>
      <c r="G626" s="200">
        <v>201456</v>
      </c>
      <c r="H626" s="200" t="s">
        <v>519</v>
      </c>
      <c r="I626" s="200" t="s">
        <v>22</v>
      </c>
      <c r="J626" s="200"/>
      <c r="K626" s="200" t="s">
        <v>8</v>
      </c>
      <c r="L626" s="393">
        <f>$L$624+$M$624</f>
        <v>20065</v>
      </c>
    </row>
    <row r="627" spans="1:13" ht="15" x14ac:dyDescent="0.25">
      <c r="A627">
        <f>COUNTIF($B$1:B627,'TABLA LM'!$D$6)</f>
        <v>5</v>
      </c>
      <c r="B627" s="200">
        <v>145078</v>
      </c>
      <c r="C627" s="200" t="s">
        <v>322</v>
      </c>
      <c r="D627" s="393">
        <v>19481</v>
      </c>
      <c r="E627" s="201"/>
      <c r="F627" s="443">
        <f>VLOOKUP($H627,LISTAS!$C$3:$D$37,2,0)</f>
        <v>5</v>
      </c>
      <c r="G627" s="200">
        <v>203264</v>
      </c>
      <c r="H627" s="200" t="s">
        <v>520</v>
      </c>
      <c r="I627" s="200" t="s">
        <v>24</v>
      </c>
      <c r="J627" s="200"/>
      <c r="K627" s="200" t="s">
        <v>8</v>
      </c>
      <c r="L627" s="393">
        <f t="shared" ref="L627:L630" si="23">$L$624+$M$624</f>
        <v>20065</v>
      </c>
    </row>
    <row r="628" spans="1:13" ht="15" x14ac:dyDescent="0.25">
      <c r="A628">
        <f>COUNTIF($B$1:B628,'TABLA LM'!$D$6)</f>
        <v>5</v>
      </c>
      <c r="B628" s="200">
        <v>145078</v>
      </c>
      <c r="C628" s="200" t="s">
        <v>322</v>
      </c>
      <c r="D628" s="393">
        <v>19481</v>
      </c>
      <c r="E628" s="201"/>
      <c r="F628" s="443">
        <f>VLOOKUP($H628,LISTAS!$C$3:$D$37,2,0)</f>
        <v>6</v>
      </c>
      <c r="G628" s="200">
        <v>203265</v>
      </c>
      <c r="H628" s="200" t="s">
        <v>525</v>
      </c>
      <c r="I628" s="200" t="s">
        <v>23</v>
      </c>
      <c r="J628" s="200"/>
      <c r="K628" s="200" t="s">
        <v>8</v>
      </c>
      <c r="L628" s="393">
        <f t="shared" si="23"/>
        <v>20065</v>
      </c>
    </row>
    <row r="629" spans="1:13" ht="15" x14ac:dyDescent="0.25">
      <c r="A629">
        <f>COUNTIF($B$1:B629,'TABLA LM'!$D$6)</f>
        <v>5</v>
      </c>
      <c r="B629" s="200">
        <v>145078</v>
      </c>
      <c r="C629" s="200" t="s">
        <v>322</v>
      </c>
      <c r="D629" s="393">
        <v>19481</v>
      </c>
      <c r="E629" s="201"/>
      <c r="F629" s="443">
        <f>VLOOKUP($H629,LISTAS!$C$3:$D$37,2,0)</f>
        <v>7</v>
      </c>
      <c r="G629" s="200">
        <v>212213</v>
      </c>
      <c r="H629" s="200" t="s">
        <v>521</v>
      </c>
      <c r="I629" s="200" t="s">
        <v>324</v>
      </c>
      <c r="J629" s="200"/>
      <c r="K629" s="200" t="s">
        <v>8</v>
      </c>
      <c r="L629" s="393">
        <f t="shared" si="23"/>
        <v>20065</v>
      </c>
    </row>
    <row r="630" spans="1:13" ht="15" x14ac:dyDescent="0.25">
      <c r="A630">
        <f>COUNTIF($B$1:B630,'TABLA LM'!$D$6)</f>
        <v>5</v>
      </c>
      <c r="B630" s="200">
        <v>145078</v>
      </c>
      <c r="C630" s="200" t="s">
        <v>322</v>
      </c>
      <c r="D630" s="393">
        <v>19481</v>
      </c>
      <c r="E630" s="201"/>
      <c r="F630" s="443">
        <f>VLOOKUP($H630,LISTAS!$C$3:$D$37,2,0)</f>
        <v>8</v>
      </c>
      <c r="G630" s="200">
        <v>212214</v>
      </c>
      <c r="H630" s="200" t="s">
        <v>522</v>
      </c>
      <c r="I630" s="200" t="s">
        <v>323</v>
      </c>
      <c r="J630" s="200"/>
      <c r="K630" s="200" t="s">
        <v>8</v>
      </c>
      <c r="L630" s="393">
        <f t="shared" si="23"/>
        <v>20065</v>
      </c>
    </row>
    <row r="631" spans="1:13" ht="15" x14ac:dyDescent="0.25">
      <c r="A631">
        <f>COUNTIF($B$1:B631,'TABLA LM'!$D$6)</f>
        <v>5</v>
      </c>
      <c r="B631" s="202">
        <v>144570</v>
      </c>
      <c r="C631" s="202" t="s">
        <v>291</v>
      </c>
      <c r="D631" s="394">
        <v>6912</v>
      </c>
      <c r="E631" s="203"/>
      <c r="F631" s="443">
        <f>VLOOKUP($H631,LISTAS!$C$3:$D$37,2,0)</f>
        <v>1</v>
      </c>
      <c r="G631" s="202">
        <v>132134</v>
      </c>
      <c r="H631" s="285" t="s">
        <v>531</v>
      </c>
      <c r="I631" s="202" t="s">
        <v>292</v>
      </c>
      <c r="J631" s="202">
        <v>15</v>
      </c>
      <c r="K631" s="202" t="s">
        <v>21</v>
      </c>
      <c r="L631" s="394">
        <v>829.44</v>
      </c>
      <c r="M631" s="477">
        <f>(J631*L632)/1000</f>
        <v>1.74</v>
      </c>
    </row>
    <row r="632" spans="1:13" ht="15" x14ac:dyDescent="0.25">
      <c r="A632">
        <f>COUNTIF($B$1:B632,'TABLA LM'!$D$6)</f>
        <v>5</v>
      </c>
      <c r="B632" s="202">
        <v>144570</v>
      </c>
      <c r="C632" s="202" t="s">
        <v>291</v>
      </c>
      <c r="D632" s="394">
        <v>6912</v>
      </c>
      <c r="E632" s="203"/>
      <c r="F632" s="443">
        <f>VLOOKUP($H632,LISTAS!$C$3:$D$37,2,0)</f>
        <v>3</v>
      </c>
      <c r="G632" s="202">
        <v>200834</v>
      </c>
      <c r="H632" s="202" t="s">
        <v>518</v>
      </c>
      <c r="I632" s="202" t="s">
        <v>73</v>
      </c>
      <c r="J632" s="202">
        <v>15</v>
      </c>
      <c r="K632" s="202" t="s">
        <v>8</v>
      </c>
      <c r="L632" s="394">
        <v>116</v>
      </c>
    </row>
    <row r="633" spans="1:13" ht="15" x14ac:dyDescent="0.25">
      <c r="A633">
        <f>COUNTIF($B$1:B633,'TABLA LM'!$D$6)</f>
        <v>5</v>
      </c>
      <c r="B633" s="202">
        <v>144570</v>
      </c>
      <c r="C633" s="202" t="s">
        <v>291</v>
      </c>
      <c r="D633" s="394">
        <v>6912</v>
      </c>
      <c r="E633" s="203"/>
      <c r="F633" s="443">
        <f>VLOOKUP($H633,LISTAS!$C$3:$D$37,2,0)</f>
        <v>4</v>
      </c>
      <c r="G633" s="202">
        <v>201446</v>
      </c>
      <c r="H633" s="202" t="s">
        <v>519</v>
      </c>
      <c r="I633" s="202" t="s">
        <v>293</v>
      </c>
      <c r="J633" s="202"/>
      <c r="K633" s="202" t="s">
        <v>8</v>
      </c>
      <c r="L633" s="394">
        <v>6912</v>
      </c>
    </row>
    <row r="634" spans="1:13" ht="15" x14ac:dyDescent="0.25">
      <c r="A634">
        <f>COUNTIF($B$1:B634,'TABLA LM'!$D$6)</f>
        <v>5</v>
      </c>
      <c r="B634" s="202">
        <v>144570</v>
      </c>
      <c r="C634" s="202" t="s">
        <v>291</v>
      </c>
      <c r="D634" s="394">
        <v>6912</v>
      </c>
      <c r="E634" s="203"/>
      <c r="F634" s="443">
        <f>VLOOKUP($H634,LISTAS!$C$3:$D$37,2,0)</f>
        <v>5</v>
      </c>
      <c r="G634" s="202">
        <v>201517</v>
      </c>
      <c r="H634" s="202" t="s">
        <v>520</v>
      </c>
      <c r="I634" s="202" t="s">
        <v>252</v>
      </c>
      <c r="J634" s="202"/>
      <c r="K634" s="202" t="s">
        <v>8</v>
      </c>
      <c r="L634" s="394">
        <v>6912</v>
      </c>
    </row>
    <row r="635" spans="1:13" ht="15" x14ac:dyDescent="0.25">
      <c r="A635">
        <f>COUNTIF($B$1:B635,'TABLA LM'!$D$6)</f>
        <v>5</v>
      </c>
      <c r="B635" s="202">
        <v>144570</v>
      </c>
      <c r="C635" s="202" t="s">
        <v>291</v>
      </c>
      <c r="D635" s="394">
        <v>6912</v>
      </c>
      <c r="E635" s="203"/>
      <c r="F635" s="443">
        <f>VLOOKUP($H635,LISTAS!$C$3:$D$37,2,0)</f>
        <v>7</v>
      </c>
      <c r="G635" s="202">
        <v>209153</v>
      </c>
      <c r="H635" s="202" t="s">
        <v>521</v>
      </c>
      <c r="I635" s="202" t="s">
        <v>296</v>
      </c>
      <c r="J635" s="202"/>
      <c r="K635" s="202" t="s">
        <v>8</v>
      </c>
      <c r="L635" s="394">
        <v>6912</v>
      </c>
    </row>
    <row r="636" spans="1:13" ht="15" x14ac:dyDescent="0.25">
      <c r="A636">
        <f>COUNTIF($B$1:B636,'TABLA LM'!$D$6)</f>
        <v>5</v>
      </c>
      <c r="B636" s="202">
        <v>144570</v>
      </c>
      <c r="C636" s="202" t="s">
        <v>291</v>
      </c>
      <c r="D636" s="394">
        <v>6912</v>
      </c>
      <c r="E636" s="203"/>
      <c r="F636" s="443">
        <f>VLOOKUP($H636,LISTAS!$C$3:$D$37,2,0)</f>
        <v>8</v>
      </c>
      <c r="G636" s="202">
        <v>209154</v>
      </c>
      <c r="H636" s="202" t="s">
        <v>522</v>
      </c>
      <c r="I636" s="202" t="s">
        <v>295</v>
      </c>
      <c r="J636" s="202"/>
      <c r="K636" s="202" t="s">
        <v>8</v>
      </c>
      <c r="L636" s="394">
        <v>6912</v>
      </c>
    </row>
    <row r="637" spans="1:13" ht="15" x14ac:dyDescent="0.25">
      <c r="A637">
        <f>COUNTIF($B$1:B637,'TABLA LM'!$D$6)</f>
        <v>5</v>
      </c>
      <c r="B637" s="202">
        <v>144570</v>
      </c>
      <c r="C637" s="202" t="s">
        <v>291</v>
      </c>
      <c r="D637" s="394">
        <v>6912</v>
      </c>
      <c r="E637" s="203"/>
      <c r="F637" s="443">
        <f>VLOOKUP($H637,LISTAS!$C$3:$D$37,2,0)</f>
        <v>9</v>
      </c>
      <c r="G637" s="202">
        <v>209155</v>
      </c>
      <c r="H637" s="202" t="s">
        <v>528</v>
      </c>
      <c r="I637" s="202" t="s">
        <v>297</v>
      </c>
      <c r="J637" s="202"/>
      <c r="K637" s="202" t="s">
        <v>8</v>
      </c>
      <c r="L637" s="394">
        <v>6912</v>
      </c>
    </row>
    <row r="638" spans="1:13" ht="15" x14ac:dyDescent="0.25">
      <c r="A638">
        <f>COUNTIF($B$1:B638,'TABLA LM'!$D$6)</f>
        <v>5</v>
      </c>
      <c r="B638" s="202">
        <v>144570</v>
      </c>
      <c r="C638" s="202" t="s">
        <v>291</v>
      </c>
      <c r="D638" s="394">
        <v>6912</v>
      </c>
      <c r="E638" s="203"/>
      <c r="F638" s="443">
        <f>VLOOKUP($H638,LISTAS!$C$3:$D$37,2,0)</f>
        <v>13</v>
      </c>
      <c r="G638" s="202">
        <v>203021</v>
      </c>
      <c r="H638" s="202" t="s">
        <v>530</v>
      </c>
      <c r="I638" s="202" t="s">
        <v>294</v>
      </c>
      <c r="J638" s="202"/>
      <c r="K638" s="202" t="s">
        <v>8</v>
      </c>
      <c r="L638" s="394">
        <v>6912</v>
      </c>
    </row>
    <row r="639" spans="1:13" ht="15" x14ac:dyDescent="0.25">
      <c r="A639">
        <f>COUNTIF($B$1:B639,'TABLA LM'!$D$6)</f>
        <v>5</v>
      </c>
      <c r="B639" s="204">
        <v>142706</v>
      </c>
      <c r="C639" s="204" t="s">
        <v>140</v>
      </c>
      <c r="D639" s="395">
        <v>10947</v>
      </c>
      <c r="E639" s="205"/>
      <c r="F639" s="443">
        <f>VLOOKUP($H639,LISTAS!$C$3:$D$37,2,0)</f>
        <v>1</v>
      </c>
      <c r="G639" s="204">
        <v>131637</v>
      </c>
      <c r="H639" s="286" t="s">
        <v>531</v>
      </c>
      <c r="I639" s="204" t="s">
        <v>141</v>
      </c>
      <c r="J639" s="204">
        <v>18.268999999999998</v>
      </c>
      <c r="K639" s="204" t="s">
        <v>10</v>
      </c>
      <c r="L639" s="395">
        <v>200.322</v>
      </c>
    </row>
    <row r="640" spans="1:13" ht="15" x14ac:dyDescent="0.25">
      <c r="A640">
        <f>COUNTIF($B$1:B640,'TABLA LM'!$D$6)</f>
        <v>5</v>
      </c>
      <c r="B640" s="204">
        <v>142706</v>
      </c>
      <c r="C640" s="204" t="s">
        <v>140</v>
      </c>
      <c r="D640" s="395">
        <v>10947</v>
      </c>
      <c r="E640" s="205"/>
      <c r="F640" s="443">
        <f>VLOOKUP($H640,LISTAS!$C$3:$D$37,2,0)</f>
        <v>2</v>
      </c>
      <c r="G640" s="204">
        <v>180287</v>
      </c>
      <c r="H640" s="204" t="s">
        <v>578</v>
      </c>
      <c r="I640" s="204" t="s">
        <v>146</v>
      </c>
      <c r="J640" s="204">
        <v>18.268999999999998</v>
      </c>
      <c r="K640" s="204" t="s">
        <v>8</v>
      </c>
      <c r="L640" s="395">
        <v>10947</v>
      </c>
      <c r="M640" s="2">
        <f>INT(L640*3%)</f>
        <v>328</v>
      </c>
    </row>
    <row r="641" spans="1:13" ht="15" x14ac:dyDescent="0.25">
      <c r="A641">
        <f>COUNTIF($B$1:B641,'TABLA LM'!$D$6)</f>
        <v>5</v>
      </c>
      <c r="B641" s="204">
        <v>142706</v>
      </c>
      <c r="C641" s="204" t="s">
        <v>140</v>
      </c>
      <c r="D641" s="395">
        <v>10947</v>
      </c>
      <c r="E641" s="205"/>
      <c r="F641" s="443">
        <f>VLOOKUP($H641,LISTAS!$C$3:$D$37,2,0)</f>
        <v>3</v>
      </c>
      <c r="G641" s="204">
        <v>200841</v>
      </c>
      <c r="H641" s="204" t="s">
        <v>518</v>
      </c>
      <c r="I641" s="204" t="s">
        <v>79</v>
      </c>
      <c r="J641" s="204"/>
      <c r="K641" s="204" t="s">
        <v>8</v>
      </c>
      <c r="L641" s="395">
        <v>59</v>
      </c>
    </row>
    <row r="642" spans="1:13" ht="15" x14ac:dyDescent="0.25">
      <c r="A642">
        <f>COUNTIF($B$1:B642,'TABLA LM'!$D$6)</f>
        <v>5</v>
      </c>
      <c r="B642" s="204">
        <v>142706</v>
      </c>
      <c r="C642" s="204" t="s">
        <v>140</v>
      </c>
      <c r="D642" s="395">
        <v>10947</v>
      </c>
      <c r="E642" s="205"/>
      <c r="F642" s="443">
        <f>VLOOKUP($H642,LISTAS!$C$3:$D$37,2,0)</f>
        <v>4</v>
      </c>
      <c r="G642" s="204">
        <v>204095</v>
      </c>
      <c r="H642" s="204" t="s">
        <v>519</v>
      </c>
      <c r="I642" s="204" t="s">
        <v>485</v>
      </c>
      <c r="J642" s="204"/>
      <c r="K642" s="204" t="s">
        <v>8</v>
      </c>
      <c r="L642" s="395">
        <f>$L$640+$M$640</f>
        <v>11275</v>
      </c>
    </row>
    <row r="643" spans="1:13" ht="15" x14ac:dyDescent="0.25">
      <c r="A643">
        <f>COUNTIF($B$1:B643,'TABLA LM'!$D$6)</f>
        <v>5</v>
      </c>
      <c r="B643" s="204">
        <v>142706</v>
      </c>
      <c r="C643" s="204" t="s">
        <v>140</v>
      </c>
      <c r="D643" s="395">
        <v>10947</v>
      </c>
      <c r="E643" s="205"/>
      <c r="F643" s="443">
        <f>VLOOKUP($H643,LISTAS!$C$3:$D$37,2,0)</f>
        <v>7</v>
      </c>
      <c r="G643" s="204">
        <v>210416</v>
      </c>
      <c r="H643" s="204" t="s">
        <v>521</v>
      </c>
      <c r="I643" s="204" t="s">
        <v>143</v>
      </c>
      <c r="J643" s="204"/>
      <c r="K643" s="204" t="s">
        <v>8</v>
      </c>
      <c r="L643" s="395">
        <f t="shared" ref="L643:L647" si="24">$L$640+$M$640</f>
        <v>11275</v>
      </c>
    </row>
    <row r="644" spans="1:13" ht="15" x14ac:dyDescent="0.25">
      <c r="A644">
        <f>COUNTIF($B$1:B644,'TABLA LM'!$D$6)</f>
        <v>5</v>
      </c>
      <c r="B644" s="204">
        <v>142706</v>
      </c>
      <c r="C644" s="204" t="s">
        <v>140</v>
      </c>
      <c r="D644" s="395">
        <v>10947</v>
      </c>
      <c r="E644" s="205"/>
      <c r="F644" s="443">
        <f>VLOOKUP($H644,LISTAS!$C$3:$D$37,2,0)</f>
        <v>8</v>
      </c>
      <c r="G644" s="204">
        <v>201378</v>
      </c>
      <c r="H644" s="204" t="s">
        <v>522</v>
      </c>
      <c r="I644" s="204" t="s">
        <v>18</v>
      </c>
      <c r="J644" s="204"/>
      <c r="K644" s="204" t="s">
        <v>8</v>
      </c>
      <c r="L644" s="395">
        <f t="shared" si="24"/>
        <v>11275</v>
      </c>
    </row>
    <row r="645" spans="1:13" ht="15" x14ac:dyDescent="0.25">
      <c r="A645">
        <f>COUNTIF($B$1:B645,'TABLA LM'!$D$6)</f>
        <v>5</v>
      </c>
      <c r="B645" s="204">
        <v>142706</v>
      </c>
      <c r="C645" s="204" t="s">
        <v>140</v>
      </c>
      <c r="D645" s="395">
        <v>10947</v>
      </c>
      <c r="E645" s="205"/>
      <c r="F645" s="443">
        <f>VLOOKUP($H645,LISTAS!$C$3:$D$37,2,0)</f>
        <v>8</v>
      </c>
      <c r="G645" s="204">
        <v>210417</v>
      </c>
      <c r="H645" s="204" t="s">
        <v>522</v>
      </c>
      <c r="I645" s="204" t="s">
        <v>144</v>
      </c>
      <c r="J645" s="204"/>
      <c r="K645" s="204" t="s">
        <v>8</v>
      </c>
      <c r="L645" s="395">
        <f t="shared" si="24"/>
        <v>11275</v>
      </c>
    </row>
    <row r="646" spans="1:13" ht="15" x14ac:dyDescent="0.25">
      <c r="A646">
        <f>COUNTIF($B$1:B646,'TABLA LM'!$D$6)</f>
        <v>5</v>
      </c>
      <c r="B646" s="204">
        <v>142706</v>
      </c>
      <c r="C646" s="204" t="s">
        <v>140</v>
      </c>
      <c r="D646" s="395">
        <v>10947</v>
      </c>
      <c r="E646" s="205"/>
      <c r="F646" s="443">
        <f>VLOOKUP($H646,LISTAS!$C$3:$D$37,2,0)</f>
        <v>9</v>
      </c>
      <c r="G646" s="204">
        <v>210418</v>
      </c>
      <c r="H646" s="204" t="s">
        <v>528</v>
      </c>
      <c r="I646" s="204" t="s">
        <v>145</v>
      </c>
      <c r="J646" s="204"/>
      <c r="K646" s="204" t="s">
        <v>8</v>
      </c>
      <c r="L646" s="395">
        <f t="shared" si="24"/>
        <v>11275</v>
      </c>
    </row>
    <row r="647" spans="1:13" ht="15" x14ac:dyDescent="0.25">
      <c r="A647">
        <f>COUNTIF($B$1:B647,'TABLA LM'!$D$6)</f>
        <v>5</v>
      </c>
      <c r="B647" s="204">
        <v>142706</v>
      </c>
      <c r="C647" s="204" t="s">
        <v>140</v>
      </c>
      <c r="D647" s="395">
        <v>10947</v>
      </c>
      <c r="E647" s="205"/>
      <c r="F647" s="443">
        <f>VLOOKUP($H647,LISTAS!$C$3:$D$37,2,0)</f>
        <v>24</v>
      </c>
      <c r="G647" s="204">
        <v>204094</v>
      </c>
      <c r="H647" s="204" t="s">
        <v>586</v>
      </c>
      <c r="I647" s="204" t="s">
        <v>142</v>
      </c>
      <c r="J647" s="204"/>
      <c r="K647" s="204" t="s">
        <v>8</v>
      </c>
      <c r="L647" s="395">
        <f t="shared" si="24"/>
        <v>11275</v>
      </c>
    </row>
    <row r="648" spans="1:13" ht="15" x14ac:dyDescent="0.25">
      <c r="A648">
        <f>COUNTIF($B$1:B648,'TABLA LM'!$D$6)</f>
        <v>5</v>
      </c>
      <c r="B648" s="206">
        <v>144276</v>
      </c>
      <c r="C648" s="206" t="s">
        <v>270</v>
      </c>
      <c r="D648" s="396">
        <v>10947</v>
      </c>
      <c r="E648" s="207"/>
      <c r="F648" s="443">
        <f>VLOOKUP($H648,LISTAS!$C$3:$D$37,2,0)</f>
        <v>1</v>
      </c>
      <c r="G648" s="206">
        <v>131637</v>
      </c>
      <c r="H648" s="287" t="s">
        <v>531</v>
      </c>
      <c r="I648" s="206" t="s">
        <v>141</v>
      </c>
      <c r="J648" s="206">
        <v>18.268999999999998</v>
      </c>
      <c r="K648" s="206" t="s">
        <v>10</v>
      </c>
      <c r="L648" s="396">
        <v>200.322</v>
      </c>
    </row>
    <row r="649" spans="1:13" ht="15" x14ac:dyDescent="0.25">
      <c r="A649">
        <f>COUNTIF($B$1:B649,'TABLA LM'!$D$6)</f>
        <v>5</v>
      </c>
      <c r="B649" s="206">
        <v>144276</v>
      </c>
      <c r="C649" s="206" t="s">
        <v>270</v>
      </c>
      <c r="D649" s="396">
        <v>10947</v>
      </c>
      <c r="E649" s="207"/>
      <c r="F649" s="443">
        <f>VLOOKUP($H649,LISTAS!$C$3:$D$37,2,0)</f>
        <v>2</v>
      </c>
      <c r="G649" s="206">
        <v>180287</v>
      </c>
      <c r="H649" s="206" t="s">
        <v>578</v>
      </c>
      <c r="I649" s="206" t="s">
        <v>146</v>
      </c>
      <c r="J649" s="206">
        <v>18.268999999999998</v>
      </c>
      <c r="K649" s="206" t="s">
        <v>8</v>
      </c>
      <c r="L649" s="396">
        <v>10947</v>
      </c>
      <c r="M649" s="2">
        <f>INT(L649*3%)</f>
        <v>328</v>
      </c>
    </row>
    <row r="650" spans="1:13" ht="15" x14ac:dyDescent="0.25">
      <c r="A650">
        <f>COUNTIF($B$1:B650,'TABLA LM'!$D$6)</f>
        <v>5</v>
      </c>
      <c r="B650" s="206">
        <v>144276</v>
      </c>
      <c r="C650" s="206" t="s">
        <v>270</v>
      </c>
      <c r="D650" s="396">
        <v>10947</v>
      </c>
      <c r="E650" s="207"/>
      <c r="F650" s="443">
        <f>VLOOKUP($H650,LISTAS!$C$3:$D$37,2,0)</f>
        <v>3</v>
      </c>
      <c r="G650" s="206">
        <v>200842</v>
      </c>
      <c r="H650" s="206" t="s">
        <v>518</v>
      </c>
      <c r="I650" s="206" t="s">
        <v>122</v>
      </c>
      <c r="J650" s="206"/>
      <c r="K650" s="206" t="s">
        <v>8</v>
      </c>
      <c r="L650" s="396">
        <v>59</v>
      </c>
    </row>
    <row r="651" spans="1:13" ht="15" x14ac:dyDescent="0.25">
      <c r="A651">
        <f>COUNTIF($B$1:B651,'TABLA LM'!$D$6)</f>
        <v>5</v>
      </c>
      <c r="B651" s="206">
        <v>144276</v>
      </c>
      <c r="C651" s="206" t="s">
        <v>270</v>
      </c>
      <c r="D651" s="396">
        <v>10947</v>
      </c>
      <c r="E651" s="207"/>
      <c r="F651" s="443">
        <f>VLOOKUP($H651,LISTAS!$C$3:$D$37,2,0)</f>
        <v>4</v>
      </c>
      <c r="G651" s="206">
        <v>204095</v>
      </c>
      <c r="H651" s="206" t="s">
        <v>519</v>
      </c>
      <c r="I651" s="206" t="s">
        <v>485</v>
      </c>
      <c r="J651" s="206"/>
      <c r="K651" s="206" t="s">
        <v>8</v>
      </c>
      <c r="L651" s="396">
        <f>$L$649+$M$649</f>
        <v>11275</v>
      </c>
    </row>
    <row r="652" spans="1:13" ht="15" x14ac:dyDescent="0.25">
      <c r="A652">
        <f>COUNTIF($B$1:B652,'TABLA LM'!$D$6)</f>
        <v>5</v>
      </c>
      <c r="B652" s="206">
        <v>144276</v>
      </c>
      <c r="C652" s="206" t="s">
        <v>270</v>
      </c>
      <c r="D652" s="396">
        <v>10947</v>
      </c>
      <c r="E652" s="207"/>
      <c r="F652" s="443">
        <f>VLOOKUP($H652,LISTAS!$C$3:$D$37,2,0)</f>
        <v>7</v>
      </c>
      <c r="G652" s="206">
        <v>208230</v>
      </c>
      <c r="H652" s="206" t="s">
        <v>521</v>
      </c>
      <c r="I652" s="206" t="s">
        <v>272</v>
      </c>
      <c r="J652" s="206"/>
      <c r="K652" s="206" t="s">
        <v>8</v>
      </c>
      <c r="L652" s="396">
        <f t="shared" ref="L652:L656" si="25">$L$649+$M$649</f>
        <v>11275</v>
      </c>
    </row>
    <row r="653" spans="1:13" ht="15" x14ac:dyDescent="0.25">
      <c r="A653">
        <f>COUNTIF($B$1:B653,'TABLA LM'!$D$6)</f>
        <v>5</v>
      </c>
      <c r="B653" s="206">
        <v>144276</v>
      </c>
      <c r="C653" s="206" t="s">
        <v>270</v>
      </c>
      <c r="D653" s="396">
        <v>10947</v>
      </c>
      <c r="E653" s="207"/>
      <c r="F653" s="443">
        <f>VLOOKUP($H653,LISTAS!$C$3:$D$37,2,0)</f>
        <v>8</v>
      </c>
      <c r="G653" s="206">
        <v>201378</v>
      </c>
      <c r="H653" s="206" t="s">
        <v>522</v>
      </c>
      <c r="I653" s="206" t="s">
        <v>18</v>
      </c>
      <c r="J653" s="206"/>
      <c r="K653" s="206" t="s">
        <v>8</v>
      </c>
      <c r="L653" s="396">
        <f t="shared" si="25"/>
        <v>11275</v>
      </c>
    </row>
    <row r="654" spans="1:13" ht="15" x14ac:dyDescent="0.25">
      <c r="A654">
        <f>COUNTIF($B$1:B654,'TABLA LM'!$D$6)</f>
        <v>5</v>
      </c>
      <c r="B654" s="206">
        <v>144276</v>
      </c>
      <c r="C654" s="206" t="s">
        <v>270</v>
      </c>
      <c r="D654" s="396">
        <v>10947</v>
      </c>
      <c r="E654" s="207"/>
      <c r="F654" s="443">
        <f>VLOOKUP($H654,LISTAS!$C$3:$D$37,2,0)</f>
        <v>8</v>
      </c>
      <c r="G654" s="206">
        <v>208229</v>
      </c>
      <c r="H654" s="206" t="s">
        <v>522</v>
      </c>
      <c r="I654" s="206" t="s">
        <v>271</v>
      </c>
      <c r="J654" s="206"/>
      <c r="K654" s="206" t="s">
        <v>8</v>
      </c>
      <c r="L654" s="396">
        <f t="shared" si="25"/>
        <v>11275</v>
      </c>
    </row>
    <row r="655" spans="1:13" ht="15" x14ac:dyDescent="0.25">
      <c r="A655">
        <f>COUNTIF($B$1:B655,'TABLA LM'!$D$6)</f>
        <v>5</v>
      </c>
      <c r="B655" s="206">
        <v>144276</v>
      </c>
      <c r="C655" s="206" t="s">
        <v>270</v>
      </c>
      <c r="D655" s="396">
        <v>10947</v>
      </c>
      <c r="E655" s="207"/>
      <c r="F655" s="443">
        <f>VLOOKUP($H655,LISTAS!$C$3:$D$37,2,0)</f>
        <v>9</v>
      </c>
      <c r="G655" s="206">
        <v>208231</v>
      </c>
      <c r="H655" s="206" t="s">
        <v>528</v>
      </c>
      <c r="I655" s="206" t="s">
        <v>273</v>
      </c>
      <c r="J655" s="206"/>
      <c r="K655" s="206" t="s">
        <v>8</v>
      </c>
      <c r="L655" s="396">
        <f t="shared" si="25"/>
        <v>11275</v>
      </c>
    </row>
    <row r="656" spans="1:13" ht="15" x14ac:dyDescent="0.25">
      <c r="A656">
        <f>COUNTIF($B$1:B656,'TABLA LM'!$D$6)</f>
        <v>5</v>
      </c>
      <c r="B656" s="206">
        <v>144276</v>
      </c>
      <c r="C656" s="206" t="s">
        <v>270</v>
      </c>
      <c r="D656" s="396">
        <v>10947</v>
      </c>
      <c r="E656" s="207"/>
      <c r="F656" s="443">
        <f>VLOOKUP($H656,LISTAS!$C$3:$D$37,2,0)</f>
        <v>24</v>
      </c>
      <c r="G656" s="206">
        <v>204094</v>
      </c>
      <c r="H656" s="206" t="s">
        <v>586</v>
      </c>
      <c r="I656" s="206" t="s">
        <v>142</v>
      </c>
      <c r="J656" s="206"/>
      <c r="K656" s="206" t="s">
        <v>8</v>
      </c>
      <c r="L656" s="396">
        <f t="shared" si="25"/>
        <v>11275</v>
      </c>
    </row>
    <row r="657" spans="1:13" ht="15" x14ac:dyDescent="0.25">
      <c r="A657">
        <f>COUNTIF($B$1:B657,'TABLA LM'!$D$6)</f>
        <v>5</v>
      </c>
      <c r="B657" s="208">
        <v>141129</v>
      </c>
      <c r="C657" s="208" t="s">
        <v>74</v>
      </c>
      <c r="D657" s="397">
        <v>13072</v>
      </c>
      <c r="E657" s="209"/>
      <c r="F657" s="443">
        <f>VLOOKUP($H657,LISTAS!$C$3:$D$37,2,0)</f>
        <v>1</v>
      </c>
      <c r="G657" s="208">
        <v>130429</v>
      </c>
      <c r="H657" s="288" t="s">
        <v>531</v>
      </c>
      <c r="I657" s="208" t="s">
        <v>75</v>
      </c>
      <c r="J657" s="208">
        <v>15.298999999999999</v>
      </c>
      <c r="K657" s="208" t="s">
        <v>10</v>
      </c>
      <c r="L657" s="397">
        <v>199.995</v>
      </c>
    </row>
    <row r="658" spans="1:13" ht="15" x14ac:dyDescent="0.25">
      <c r="A658">
        <f>COUNTIF($B$1:B658,'TABLA LM'!$D$6)</f>
        <v>5</v>
      </c>
      <c r="B658" s="208">
        <v>141129</v>
      </c>
      <c r="C658" s="208" t="s">
        <v>74</v>
      </c>
      <c r="D658" s="397">
        <v>13072</v>
      </c>
      <c r="E658" s="209"/>
      <c r="F658" s="443">
        <f>VLOOKUP($H658,LISTAS!$C$3:$D$37,2,0)</f>
        <v>2</v>
      </c>
      <c r="G658" s="208">
        <v>181211</v>
      </c>
      <c r="H658" s="208" t="s">
        <v>526</v>
      </c>
      <c r="I658" s="208" t="s">
        <v>558</v>
      </c>
      <c r="J658" s="208">
        <v>15.298999999999999</v>
      </c>
      <c r="K658" s="208" t="s">
        <v>8</v>
      </c>
      <c r="L658" s="397">
        <v>13072</v>
      </c>
      <c r="M658" s="2">
        <f>INT(L658*3%)</f>
        <v>392</v>
      </c>
    </row>
    <row r="659" spans="1:13" ht="15" x14ac:dyDescent="0.25">
      <c r="A659">
        <f>COUNTIF($B$1:B659,'TABLA LM'!$D$6)</f>
        <v>5</v>
      </c>
      <c r="B659" s="208">
        <v>141129</v>
      </c>
      <c r="C659" s="208" t="s">
        <v>74</v>
      </c>
      <c r="D659" s="397">
        <v>13072</v>
      </c>
      <c r="E659" s="209"/>
      <c r="F659" s="443">
        <f>VLOOKUP($H659,LISTAS!$C$3:$D$37,2,0)</f>
        <v>3</v>
      </c>
      <c r="G659" s="208">
        <v>200841</v>
      </c>
      <c r="H659" s="208" t="s">
        <v>518</v>
      </c>
      <c r="I659" s="208" t="s">
        <v>79</v>
      </c>
      <c r="J659" s="208"/>
      <c r="K659" s="208" t="s">
        <v>8</v>
      </c>
      <c r="L659" s="397">
        <v>35</v>
      </c>
    </row>
    <row r="660" spans="1:13" ht="15" x14ac:dyDescent="0.25">
      <c r="A660">
        <f>COUNTIF($B$1:B660,'TABLA LM'!$D$6)</f>
        <v>5</v>
      </c>
      <c r="B660" s="208">
        <v>141129</v>
      </c>
      <c r="C660" s="208" t="s">
        <v>74</v>
      </c>
      <c r="D660" s="397">
        <v>13072</v>
      </c>
      <c r="E660" s="209"/>
      <c r="F660" s="443">
        <f>VLOOKUP($H660,LISTAS!$C$3:$D$37,2,0)</f>
        <v>7</v>
      </c>
      <c r="G660" s="208">
        <v>212113</v>
      </c>
      <c r="H660" s="208" t="s">
        <v>521</v>
      </c>
      <c r="I660" s="208" t="s">
        <v>78</v>
      </c>
      <c r="J660" s="208"/>
      <c r="K660" s="208" t="s">
        <v>8</v>
      </c>
      <c r="L660" s="397">
        <f>$L$658+$M$658</f>
        <v>13464</v>
      </c>
    </row>
    <row r="661" spans="1:13" ht="15" x14ac:dyDescent="0.25">
      <c r="A661">
        <f>COUNTIF($B$1:B661,'TABLA LM'!$D$6)</f>
        <v>5</v>
      </c>
      <c r="B661" s="208">
        <v>141129</v>
      </c>
      <c r="C661" s="208" t="s">
        <v>74</v>
      </c>
      <c r="D661" s="397">
        <v>13072</v>
      </c>
      <c r="E661" s="209"/>
      <c r="F661" s="443">
        <f>VLOOKUP($H661,LISTAS!$C$3:$D$37,2,0)</f>
        <v>9</v>
      </c>
      <c r="G661" s="208">
        <v>211956</v>
      </c>
      <c r="H661" s="208" t="s">
        <v>528</v>
      </c>
      <c r="I661" s="208" t="s">
        <v>77</v>
      </c>
      <c r="J661" s="208"/>
      <c r="K661" s="208" t="s">
        <v>8</v>
      </c>
      <c r="L661" s="397">
        <f t="shared" ref="L661:L662" si="26">$L$658+$M$658</f>
        <v>13464</v>
      </c>
    </row>
    <row r="662" spans="1:13" ht="15" x14ac:dyDescent="0.25">
      <c r="A662">
        <f>COUNTIF($B$1:B662,'TABLA LM'!$D$6)</f>
        <v>5</v>
      </c>
      <c r="B662" s="208">
        <v>141129</v>
      </c>
      <c r="C662" s="208" t="s">
        <v>74</v>
      </c>
      <c r="D662" s="397">
        <v>13072</v>
      </c>
      <c r="E662" s="209"/>
      <c r="F662" s="443">
        <f>VLOOKUP($H662,LISTAS!$C$3:$D$37,2,0)</f>
        <v>11</v>
      </c>
      <c r="G662" s="208">
        <v>211955</v>
      </c>
      <c r="H662" s="208" t="s">
        <v>527</v>
      </c>
      <c r="I662" s="208" t="s">
        <v>76</v>
      </c>
      <c r="J662" s="208"/>
      <c r="K662" s="208" t="s">
        <v>8</v>
      </c>
      <c r="L662" s="397">
        <f t="shared" si="26"/>
        <v>13464</v>
      </c>
    </row>
    <row r="663" spans="1:13" ht="15" x14ac:dyDescent="0.25">
      <c r="A663">
        <f>COUNTIF($B$1:B663,'TABLA LM'!$D$6)</f>
        <v>5</v>
      </c>
      <c r="B663" s="210">
        <v>143649</v>
      </c>
      <c r="C663" s="210" t="s">
        <v>218</v>
      </c>
      <c r="D663" s="474">
        <v>13072</v>
      </c>
      <c r="E663" s="211"/>
      <c r="F663" s="443">
        <f>VLOOKUP($H663,LISTAS!$C$3:$D$37,2,0)</f>
        <v>1</v>
      </c>
      <c r="G663" s="210">
        <v>130429</v>
      </c>
      <c r="H663" s="289" t="s">
        <v>531</v>
      </c>
      <c r="I663" s="210" t="s">
        <v>75</v>
      </c>
      <c r="J663" s="210">
        <v>15.298999999999999</v>
      </c>
      <c r="K663" s="210" t="s">
        <v>10</v>
      </c>
      <c r="L663" s="398">
        <v>199.995</v>
      </c>
    </row>
    <row r="664" spans="1:13" ht="15" x14ac:dyDescent="0.25">
      <c r="A664">
        <f>COUNTIF($B$1:B664,'TABLA LM'!$D$6)</f>
        <v>5</v>
      </c>
      <c r="B664" s="210">
        <v>143649</v>
      </c>
      <c r="C664" s="210" t="s">
        <v>218</v>
      </c>
      <c r="D664" s="474">
        <v>13072</v>
      </c>
      <c r="E664" s="211"/>
      <c r="F664" s="443">
        <f>VLOOKUP($H664,LISTAS!$C$3:$D$37,2,0)</f>
        <v>2</v>
      </c>
      <c r="G664" s="210">
        <v>180230</v>
      </c>
      <c r="H664" s="210" t="s">
        <v>526</v>
      </c>
      <c r="I664" s="210" t="s">
        <v>559</v>
      </c>
      <c r="J664" s="210">
        <v>15.298999999999999</v>
      </c>
      <c r="K664" s="210" t="s">
        <v>8</v>
      </c>
      <c r="L664" s="398">
        <v>13072</v>
      </c>
      <c r="M664" s="2">
        <f>INT(L664*3%)</f>
        <v>392</v>
      </c>
    </row>
    <row r="665" spans="1:13" ht="15" x14ac:dyDescent="0.25">
      <c r="A665">
        <f>COUNTIF($B$1:B665,'TABLA LM'!$D$6)</f>
        <v>5</v>
      </c>
      <c r="B665" s="210">
        <v>143649</v>
      </c>
      <c r="C665" s="210" t="s">
        <v>218</v>
      </c>
      <c r="D665" s="474">
        <v>13072</v>
      </c>
      <c r="E665" s="211"/>
      <c r="F665" s="443">
        <f>VLOOKUP($H665,LISTAS!$C$3:$D$37,2,0)</f>
        <v>3</v>
      </c>
      <c r="G665" s="210">
        <v>200835</v>
      </c>
      <c r="H665" s="210" t="s">
        <v>518</v>
      </c>
      <c r="I665" s="210" t="s">
        <v>117</v>
      </c>
      <c r="J665" s="210"/>
      <c r="K665" s="210" t="s">
        <v>8</v>
      </c>
      <c r="L665" s="398">
        <v>40</v>
      </c>
    </row>
    <row r="666" spans="1:13" ht="15" x14ac:dyDescent="0.25">
      <c r="A666">
        <f>COUNTIF($B$1:B666,'TABLA LM'!$D$6)</f>
        <v>5</v>
      </c>
      <c r="B666" s="210">
        <v>143649</v>
      </c>
      <c r="C666" s="210" t="s">
        <v>218</v>
      </c>
      <c r="D666" s="474">
        <v>13072</v>
      </c>
      <c r="E666" s="211"/>
      <c r="F666" s="443">
        <f>VLOOKUP($H666,LISTAS!$C$3:$D$37,2,0)</f>
        <v>7</v>
      </c>
      <c r="G666" s="210">
        <v>206674</v>
      </c>
      <c r="H666" s="210" t="s">
        <v>521</v>
      </c>
      <c r="I666" s="210" t="s">
        <v>219</v>
      </c>
      <c r="J666" s="210"/>
      <c r="K666" s="210" t="s">
        <v>8</v>
      </c>
      <c r="L666" s="398">
        <f>$L$664+$M$664</f>
        <v>13464</v>
      </c>
    </row>
    <row r="667" spans="1:13" ht="15" x14ac:dyDescent="0.25">
      <c r="A667">
        <f>COUNTIF($B$1:B667,'TABLA LM'!$D$6)</f>
        <v>5</v>
      </c>
      <c r="B667" s="210">
        <v>143649</v>
      </c>
      <c r="C667" s="210" t="s">
        <v>218</v>
      </c>
      <c r="D667" s="474">
        <v>13072</v>
      </c>
      <c r="E667" s="211"/>
      <c r="F667" s="443">
        <f>VLOOKUP($H667,LISTAS!$C$3:$D$37,2,0)</f>
        <v>9</v>
      </c>
      <c r="G667" s="210">
        <v>208188</v>
      </c>
      <c r="H667" s="210" t="s">
        <v>528</v>
      </c>
      <c r="I667" s="210" t="s">
        <v>220</v>
      </c>
      <c r="J667" s="210"/>
      <c r="K667" s="210" t="s">
        <v>8</v>
      </c>
      <c r="L667" s="398">
        <f t="shared" ref="L667:L668" si="27">$L$664+$M$664</f>
        <v>13464</v>
      </c>
    </row>
    <row r="668" spans="1:13" ht="15" x14ac:dyDescent="0.25">
      <c r="A668">
        <f>COUNTIF($B$1:B668,'TABLA LM'!$D$6)</f>
        <v>5</v>
      </c>
      <c r="B668" s="210">
        <v>143649</v>
      </c>
      <c r="C668" s="210" t="s">
        <v>218</v>
      </c>
      <c r="D668" s="474">
        <v>13072</v>
      </c>
      <c r="E668" s="211"/>
      <c r="F668" s="443">
        <f>VLOOKUP($H668,LISTAS!$C$3:$D$37,2,0)</f>
        <v>11</v>
      </c>
      <c r="G668" s="210">
        <v>208187</v>
      </c>
      <c r="H668" s="210" t="s">
        <v>527</v>
      </c>
      <c r="I668" s="210" t="s">
        <v>497</v>
      </c>
      <c r="J668" s="210"/>
      <c r="K668" s="210" t="s">
        <v>8</v>
      </c>
      <c r="L668" s="398">
        <f t="shared" si="27"/>
        <v>13464</v>
      </c>
    </row>
    <row r="669" spans="1:13" ht="15" x14ac:dyDescent="0.25">
      <c r="A669">
        <f>COUNTIF($B$1:B669,'TABLA LM'!$D$6)</f>
        <v>5</v>
      </c>
      <c r="B669" s="212">
        <v>141707</v>
      </c>
      <c r="C669" s="212" t="s">
        <v>133</v>
      </c>
      <c r="D669" s="399">
        <v>13072</v>
      </c>
      <c r="E669" s="213"/>
      <c r="F669" s="443">
        <f>VLOOKUP($H669,LISTAS!$C$3:$D$37,2,0)</f>
        <v>1</v>
      </c>
      <c r="G669" s="212">
        <v>130429</v>
      </c>
      <c r="H669" s="290" t="s">
        <v>531</v>
      </c>
      <c r="I669" s="212" t="s">
        <v>75</v>
      </c>
      <c r="J669" s="212">
        <v>15.298999999999999</v>
      </c>
      <c r="K669" s="212" t="s">
        <v>10</v>
      </c>
      <c r="L669" s="399">
        <v>199.995</v>
      </c>
    </row>
    <row r="670" spans="1:13" ht="15" x14ac:dyDescent="0.25">
      <c r="A670">
        <f>COUNTIF($B$1:B670,'TABLA LM'!$D$6)</f>
        <v>5</v>
      </c>
      <c r="B670" s="212">
        <v>141707</v>
      </c>
      <c r="C670" s="212" t="s">
        <v>133</v>
      </c>
      <c r="D670" s="399">
        <v>13072</v>
      </c>
      <c r="E670" s="213"/>
      <c r="F670" s="443">
        <f>VLOOKUP($H670,LISTAS!$C$3:$D$37,2,0)</f>
        <v>2</v>
      </c>
      <c r="G670" s="212">
        <v>181100</v>
      </c>
      <c r="H670" s="212" t="s">
        <v>584</v>
      </c>
      <c r="I670" s="212" t="s">
        <v>135</v>
      </c>
      <c r="J670" s="212">
        <v>15.298999999999999</v>
      </c>
      <c r="K670" s="212" t="s">
        <v>8</v>
      </c>
      <c r="L670" s="399">
        <v>13072</v>
      </c>
      <c r="M670" s="2">
        <f>INT(L670*3%)</f>
        <v>392</v>
      </c>
    </row>
    <row r="671" spans="1:13" ht="15" x14ac:dyDescent="0.25">
      <c r="A671">
        <f>COUNTIF($B$1:B671,'TABLA LM'!$D$6)</f>
        <v>5</v>
      </c>
      <c r="B671" s="212">
        <v>141707</v>
      </c>
      <c r="C671" s="212" t="s">
        <v>133</v>
      </c>
      <c r="D671" s="399">
        <v>13072</v>
      </c>
      <c r="E671" s="213"/>
      <c r="F671" s="443">
        <f>VLOOKUP($H671,LISTAS!$C$3:$D$37,2,0)</f>
        <v>3</v>
      </c>
      <c r="G671" s="212">
        <v>200842</v>
      </c>
      <c r="H671" s="212" t="s">
        <v>518</v>
      </c>
      <c r="I671" s="212" t="s">
        <v>122</v>
      </c>
      <c r="J671" s="212"/>
      <c r="K671" s="212" t="s">
        <v>8</v>
      </c>
      <c r="L671" s="399">
        <v>35</v>
      </c>
    </row>
    <row r="672" spans="1:13" ht="15" x14ac:dyDescent="0.25">
      <c r="A672">
        <f>COUNTIF($B$1:B672,'TABLA LM'!$D$6)</f>
        <v>5</v>
      </c>
      <c r="B672" s="212">
        <v>141707</v>
      </c>
      <c r="C672" s="212" t="s">
        <v>133</v>
      </c>
      <c r="D672" s="399">
        <v>13072</v>
      </c>
      <c r="E672" s="213"/>
      <c r="F672" s="443">
        <f>VLOOKUP($H672,LISTAS!$C$3:$D$37,2,0)</f>
        <v>7</v>
      </c>
      <c r="G672" s="212">
        <v>201341</v>
      </c>
      <c r="H672" s="212" t="s">
        <v>521</v>
      </c>
      <c r="I672" s="212" t="s">
        <v>134</v>
      </c>
      <c r="J672" s="212"/>
      <c r="K672" s="212" t="s">
        <v>8</v>
      </c>
      <c r="L672" s="399">
        <f>$L$670+$M$670</f>
        <v>13464</v>
      </c>
    </row>
    <row r="673" spans="1:13" ht="15" x14ac:dyDescent="0.25">
      <c r="A673">
        <f>COUNTIF($B$1:B673,'TABLA LM'!$D$6)</f>
        <v>5</v>
      </c>
      <c r="B673" s="212">
        <v>141707</v>
      </c>
      <c r="C673" s="212" t="s">
        <v>133</v>
      </c>
      <c r="D673" s="399">
        <v>13072</v>
      </c>
      <c r="E673" s="213"/>
      <c r="F673" s="443">
        <f>VLOOKUP($H673,LISTAS!$C$3:$D$37,2,0)</f>
        <v>11</v>
      </c>
      <c r="G673" s="212">
        <v>201540</v>
      </c>
      <c r="H673" s="212" t="s">
        <v>527</v>
      </c>
      <c r="I673" s="212" t="s">
        <v>494</v>
      </c>
      <c r="J673" s="212"/>
      <c r="K673" s="212" t="s">
        <v>8</v>
      </c>
      <c r="L673" s="399">
        <f>$L$670+$M$670</f>
        <v>13464</v>
      </c>
    </row>
    <row r="674" spans="1:13" ht="15" x14ac:dyDescent="0.25">
      <c r="A674">
        <f>COUNTIF($B$1:B674,'TABLA LM'!$D$6)</f>
        <v>5</v>
      </c>
      <c r="B674" s="214">
        <v>141454</v>
      </c>
      <c r="C674" s="214" t="s">
        <v>99</v>
      </c>
      <c r="D674" s="400">
        <v>1172</v>
      </c>
      <c r="E674" s="215"/>
      <c r="F674" s="443">
        <f>VLOOKUP($H674,LISTAS!$C$3:$D$37,2,0)</f>
        <v>1</v>
      </c>
      <c r="G674" s="214">
        <v>131125</v>
      </c>
      <c r="H674" s="291" t="s">
        <v>531</v>
      </c>
      <c r="I674" s="473" t="s">
        <v>100</v>
      </c>
      <c r="J674" s="214">
        <v>30.716999999999999</v>
      </c>
      <c r="K674" s="214" t="s">
        <v>10</v>
      </c>
      <c r="L674" s="400">
        <v>368</v>
      </c>
    </row>
    <row r="675" spans="1:13" ht="15" x14ac:dyDescent="0.25">
      <c r="A675">
        <f>COUNTIF($B$1:B675,'TABLA LM'!$D$6)</f>
        <v>5</v>
      </c>
      <c r="B675" s="214">
        <v>141454</v>
      </c>
      <c r="C675" s="214" t="s">
        <v>99</v>
      </c>
      <c r="D675" s="400">
        <v>1172</v>
      </c>
      <c r="E675" s="215"/>
      <c r="F675" s="443">
        <f>VLOOKUP($H675,LISTAS!$C$3:$D$37,2,0)</f>
        <v>2</v>
      </c>
      <c r="G675" s="214">
        <v>181142</v>
      </c>
      <c r="H675" s="214" t="s">
        <v>576</v>
      </c>
      <c r="I675" s="473" t="s">
        <v>105</v>
      </c>
      <c r="J675" s="214">
        <v>30.716999999999999</v>
      </c>
      <c r="K675" s="214" t="s">
        <v>8</v>
      </c>
      <c r="L675" s="400">
        <v>1172</v>
      </c>
      <c r="M675" s="2">
        <f>INT(L675*3%)</f>
        <v>35</v>
      </c>
    </row>
    <row r="676" spans="1:13" ht="15" x14ac:dyDescent="0.25">
      <c r="A676">
        <f>COUNTIF($B$1:B676,'TABLA LM'!$D$6)</f>
        <v>5</v>
      </c>
      <c r="B676" s="214">
        <v>141454</v>
      </c>
      <c r="C676" s="214" t="s">
        <v>99</v>
      </c>
      <c r="D676" s="400">
        <v>1172</v>
      </c>
      <c r="E676" s="215"/>
      <c r="F676" s="443">
        <f>VLOOKUP($H676,LISTAS!$C$3:$D$37,2,0)</f>
        <v>3</v>
      </c>
      <c r="G676" s="214">
        <v>200841</v>
      </c>
      <c r="H676" s="214" t="s">
        <v>518</v>
      </c>
      <c r="I676" s="473" t="s">
        <v>79</v>
      </c>
      <c r="J676" s="214"/>
      <c r="K676" s="214" t="s">
        <v>8</v>
      </c>
      <c r="L676" s="400">
        <v>7</v>
      </c>
    </row>
    <row r="677" spans="1:13" ht="15" x14ac:dyDescent="0.25">
      <c r="A677">
        <f>COUNTIF($B$1:B677,'TABLA LM'!$D$6)</f>
        <v>5</v>
      </c>
      <c r="B677" s="214">
        <v>141454</v>
      </c>
      <c r="C677" s="214" t="s">
        <v>99</v>
      </c>
      <c r="D677" s="400">
        <v>1172</v>
      </c>
      <c r="E677" s="215"/>
      <c r="F677" s="443">
        <f>VLOOKUP($H677,LISTAS!$C$3:$D$37,2,0)</f>
        <v>4</v>
      </c>
      <c r="G677" s="214">
        <v>211959</v>
      </c>
      <c r="H677" s="214" t="s">
        <v>519</v>
      </c>
      <c r="I677" s="473" t="s">
        <v>101</v>
      </c>
      <c r="J677" s="214"/>
      <c r="K677" s="214" t="s">
        <v>8</v>
      </c>
      <c r="L677" s="400">
        <f>$L$675+$M$675</f>
        <v>1207</v>
      </c>
    </row>
    <row r="678" spans="1:13" ht="15" x14ac:dyDescent="0.25">
      <c r="A678">
        <f>COUNTIF($B$1:B678,'TABLA LM'!$D$6)</f>
        <v>5</v>
      </c>
      <c r="B678" s="214">
        <v>141454</v>
      </c>
      <c r="C678" s="214" t="s">
        <v>99</v>
      </c>
      <c r="D678" s="400">
        <v>1172</v>
      </c>
      <c r="E678" s="215"/>
      <c r="F678" s="443">
        <f>VLOOKUP($H678,LISTAS!$C$3:$D$37,2,0)</f>
        <v>5</v>
      </c>
      <c r="G678" s="214">
        <v>201613</v>
      </c>
      <c r="H678" s="214" t="s">
        <v>520</v>
      </c>
      <c r="I678" s="473" t="s">
        <v>84</v>
      </c>
      <c r="J678" s="214"/>
      <c r="K678" s="214" t="s">
        <v>8</v>
      </c>
      <c r="L678" s="400">
        <f t="shared" ref="L678:L682" si="28">$L$675+$M$675</f>
        <v>1207</v>
      </c>
    </row>
    <row r="679" spans="1:13" ht="15" x14ac:dyDescent="0.25">
      <c r="A679">
        <f>COUNTIF($B$1:B679,'TABLA LM'!$D$6)</f>
        <v>5</v>
      </c>
      <c r="B679" s="214">
        <v>141454</v>
      </c>
      <c r="C679" s="214" t="s">
        <v>99</v>
      </c>
      <c r="D679" s="400">
        <v>1172</v>
      </c>
      <c r="E679" s="215"/>
      <c r="F679" s="443">
        <f>VLOOKUP($H679,LISTAS!$C$3:$D$37,2,0)</f>
        <v>7</v>
      </c>
      <c r="G679" s="214">
        <v>211958</v>
      </c>
      <c r="H679" s="214" t="s">
        <v>521</v>
      </c>
      <c r="I679" s="473" t="s">
        <v>104</v>
      </c>
      <c r="J679" s="214"/>
      <c r="K679" s="214" t="s">
        <v>8</v>
      </c>
      <c r="L679" s="400">
        <f t="shared" si="28"/>
        <v>1207</v>
      </c>
    </row>
    <row r="680" spans="1:13" ht="15" x14ac:dyDescent="0.25">
      <c r="A680">
        <f>COUNTIF($B$1:B680,'TABLA LM'!$D$6)</f>
        <v>5</v>
      </c>
      <c r="B680" s="214">
        <v>141454</v>
      </c>
      <c r="C680" s="214" t="s">
        <v>99</v>
      </c>
      <c r="D680" s="400">
        <v>1172</v>
      </c>
      <c r="E680" s="215"/>
      <c r="F680" s="443">
        <f>VLOOKUP($H680,LISTAS!$C$3:$D$37,2,0)</f>
        <v>8</v>
      </c>
      <c r="G680" s="214">
        <v>201378</v>
      </c>
      <c r="H680" s="214" t="s">
        <v>522</v>
      </c>
      <c r="I680" s="473" t="s">
        <v>18</v>
      </c>
      <c r="J680" s="214"/>
      <c r="K680" s="214" t="s">
        <v>8</v>
      </c>
      <c r="L680" s="400">
        <f t="shared" si="28"/>
        <v>1207</v>
      </c>
    </row>
    <row r="681" spans="1:13" ht="15" x14ac:dyDescent="0.25">
      <c r="A681">
        <f>COUNTIF($B$1:B681,'TABLA LM'!$D$6)</f>
        <v>5</v>
      </c>
      <c r="B681" s="214">
        <v>141454</v>
      </c>
      <c r="C681" s="214" t="s">
        <v>99</v>
      </c>
      <c r="D681" s="400">
        <v>1172</v>
      </c>
      <c r="E681" s="215"/>
      <c r="F681" s="443">
        <f>VLOOKUP($H681,LISTAS!$C$3:$D$37,2,0)</f>
        <v>9</v>
      </c>
      <c r="G681" s="214">
        <v>211957</v>
      </c>
      <c r="H681" s="214" t="s">
        <v>528</v>
      </c>
      <c r="I681" s="473" t="s">
        <v>103</v>
      </c>
      <c r="J681" s="214"/>
      <c r="K681" s="214" t="s">
        <v>8</v>
      </c>
      <c r="L681" s="400">
        <f t="shared" si="28"/>
        <v>1207</v>
      </c>
    </row>
    <row r="682" spans="1:13" ht="15" x14ac:dyDescent="0.25">
      <c r="A682">
        <f>COUNTIF($B$1:B682,'TABLA LM'!$D$6)</f>
        <v>5</v>
      </c>
      <c r="B682" s="214">
        <v>141454</v>
      </c>
      <c r="C682" s="214" t="s">
        <v>99</v>
      </c>
      <c r="D682" s="400">
        <v>1172</v>
      </c>
      <c r="E682" s="215"/>
      <c r="F682" s="443">
        <f>VLOOKUP($H682,LISTAS!$C$3:$D$37,2,0)</f>
        <v>15</v>
      </c>
      <c r="G682" s="214">
        <v>202022</v>
      </c>
      <c r="H682" s="214" t="s">
        <v>524</v>
      </c>
      <c r="I682" s="473" t="s">
        <v>102</v>
      </c>
      <c r="J682" s="214"/>
      <c r="K682" s="214" t="s">
        <v>8</v>
      </c>
      <c r="L682" s="400">
        <f t="shared" si="28"/>
        <v>1207</v>
      </c>
    </row>
    <row r="683" spans="1:13" ht="15" x14ac:dyDescent="0.25">
      <c r="A683">
        <f>COUNTIF($B$1:B683,'TABLA LM'!$D$6)</f>
        <v>5</v>
      </c>
      <c r="B683" s="216">
        <v>147776</v>
      </c>
      <c r="C683" s="216" t="s">
        <v>394</v>
      </c>
      <c r="D683" s="401">
        <v>20000</v>
      </c>
      <c r="E683" s="217"/>
      <c r="F683" s="443">
        <f>VLOOKUP($H683,LISTAS!$C$3:$D$37,2,0)</f>
        <v>1</v>
      </c>
      <c r="G683" s="216">
        <v>181820</v>
      </c>
      <c r="H683" s="216" t="s">
        <v>571</v>
      </c>
      <c r="I683" s="216" t="s">
        <v>398</v>
      </c>
      <c r="J683" s="216">
        <v>15</v>
      </c>
      <c r="K683" s="216" t="s">
        <v>8</v>
      </c>
      <c r="L683" s="401">
        <v>20000</v>
      </c>
      <c r="M683" s="2">
        <f>INT(L683*3%)</f>
        <v>600</v>
      </c>
    </row>
    <row r="684" spans="1:13" ht="15" x14ac:dyDescent="0.25">
      <c r="A684">
        <f>COUNTIF($B$1:B684,'TABLA LM'!$D$6)</f>
        <v>5</v>
      </c>
      <c r="B684" s="216">
        <v>147776</v>
      </c>
      <c r="C684" s="216" t="s">
        <v>394</v>
      </c>
      <c r="D684" s="401">
        <v>20000</v>
      </c>
      <c r="E684" s="217"/>
      <c r="F684" s="443">
        <f>VLOOKUP($H684,LISTAS!$C$3:$D$37,2,0)</f>
        <v>3</v>
      </c>
      <c r="G684" s="216">
        <v>200833</v>
      </c>
      <c r="H684" s="216" t="s">
        <v>518</v>
      </c>
      <c r="I684" s="216" t="s">
        <v>27</v>
      </c>
      <c r="J684" s="216">
        <v>15</v>
      </c>
      <c r="K684" s="216" t="s">
        <v>8</v>
      </c>
      <c r="L684" s="401">
        <v>57</v>
      </c>
    </row>
    <row r="685" spans="1:13" ht="15" x14ac:dyDescent="0.25">
      <c r="A685">
        <f>COUNTIF($B$1:B685,'TABLA LM'!$D$6)</f>
        <v>5</v>
      </c>
      <c r="B685" s="216">
        <v>147776</v>
      </c>
      <c r="C685" s="216" t="s">
        <v>394</v>
      </c>
      <c r="D685" s="401">
        <v>20000</v>
      </c>
      <c r="E685" s="217"/>
      <c r="F685" s="443">
        <f>VLOOKUP($H685,LISTAS!$C$3:$D$37,2,0)</f>
        <v>4</v>
      </c>
      <c r="G685" s="216">
        <v>215100</v>
      </c>
      <c r="H685" s="216" t="s">
        <v>519</v>
      </c>
      <c r="I685" s="216" t="s">
        <v>397</v>
      </c>
      <c r="J685" s="216"/>
      <c r="K685" s="216" t="s">
        <v>8</v>
      </c>
      <c r="L685" s="401">
        <v>20100</v>
      </c>
    </row>
    <row r="686" spans="1:13" ht="15" x14ac:dyDescent="0.25">
      <c r="A686">
        <f>COUNTIF($B$1:B686,'TABLA LM'!$D$6)</f>
        <v>5</v>
      </c>
      <c r="B686" s="216">
        <v>147776</v>
      </c>
      <c r="C686" s="216" t="s">
        <v>394</v>
      </c>
      <c r="D686" s="401">
        <v>20000</v>
      </c>
      <c r="E686" s="217"/>
      <c r="F686" s="443">
        <f>VLOOKUP($H686,LISTAS!$C$3:$D$37,2,0)</f>
        <v>5</v>
      </c>
      <c r="G686" s="216">
        <v>215101</v>
      </c>
      <c r="H686" s="216" t="s">
        <v>520</v>
      </c>
      <c r="I686" s="216" t="s">
        <v>381</v>
      </c>
      <c r="J686" s="216"/>
      <c r="K686" s="216" t="s">
        <v>8</v>
      </c>
      <c r="L686" s="401">
        <v>20100</v>
      </c>
    </row>
    <row r="687" spans="1:13" ht="15" x14ac:dyDescent="0.25">
      <c r="A687">
        <f>COUNTIF($B$1:B687,'TABLA LM'!$D$6)</f>
        <v>5</v>
      </c>
      <c r="B687" s="216">
        <v>147776</v>
      </c>
      <c r="C687" s="216" t="s">
        <v>394</v>
      </c>
      <c r="D687" s="401">
        <v>20000</v>
      </c>
      <c r="E687" s="217"/>
      <c r="F687" s="443">
        <f>VLOOKUP($H687,LISTAS!$C$3:$D$37,2,0)</f>
        <v>6</v>
      </c>
      <c r="G687" s="216">
        <v>215102</v>
      </c>
      <c r="H687" s="216" t="s">
        <v>525</v>
      </c>
      <c r="I687" s="216" t="s">
        <v>382</v>
      </c>
      <c r="J687" s="216"/>
      <c r="K687" s="216" t="s">
        <v>8</v>
      </c>
      <c r="L687" s="401">
        <v>20100</v>
      </c>
    </row>
    <row r="688" spans="1:13" ht="15" x14ac:dyDescent="0.25">
      <c r="A688">
        <f>COUNTIF($B$1:B688,'TABLA LM'!$D$6)</f>
        <v>5</v>
      </c>
      <c r="B688" s="216">
        <v>147776</v>
      </c>
      <c r="C688" s="216" t="s">
        <v>394</v>
      </c>
      <c r="D688" s="401">
        <v>20000</v>
      </c>
      <c r="E688" s="217"/>
      <c r="F688" s="443">
        <f>VLOOKUP($H688,LISTAS!$C$3:$D$37,2,0)</f>
        <v>7</v>
      </c>
      <c r="G688" s="216">
        <v>215156</v>
      </c>
      <c r="H688" s="216" t="s">
        <v>521</v>
      </c>
      <c r="I688" s="216" t="s">
        <v>395</v>
      </c>
      <c r="J688" s="216"/>
      <c r="K688" s="216" t="s">
        <v>8</v>
      </c>
      <c r="L688" s="401">
        <v>20200</v>
      </c>
    </row>
    <row r="689" spans="1:13" ht="15" x14ac:dyDescent="0.25">
      <c r="A689">
        <f>COUNTIF($B$1:B689,'TABLA LM'!$D$6)</f>
        <v>5</v>
      </c>
      <c r="B689" s="216">
        <v>147776</v>
      </c>
      <c r="C689" s="216" t="s">
        <v>394</v>
      </c>
      <c r="D689" s="401">
        <v>20000</v>
      </c>
      <c r="E689" s="217"/>
      <c r="F689" s="443">
        <f>VLOOKUP($H689,LISTAS!$C$3:$D$37,2,0)</f>
        <v>8</v>
      </c>
      <c r="G689" s="216">
        <v>215157</v>
      </c>
      <c r="H689" s="216" t="s">
        <v>522</v>
      </c>
      <c r="I689" s="216" t="s">
        <v>396</v>
      </c>
      <c r="J689" s="216"/>
      <c r="K689" s="216" t="s">
        <v>8</v>
      </c>
      <c r="L689" s="401">
        <v>20200</v>
      </c>
    </row>
    <row r="690" spans="1:13" ht="15" x14ac:dyDescent="0.25">
      <c r="A690">
        <f>COUNTIF($B$1:B690,'TABLA LM'!$D$6)</f>
        <v>5</v>
      </c>
      <c r="B690" s="218">
        <v>147775</v>
      </c>
      <c r="C690" s="218" t="s">
        <v>419</v>
      </c>
      <c r="D690" s="402">
        <v>20000</v>
      </c>
      <c r="E690" s="219"/>
      <c r="F690" s="443">
        <f>VLOOKUP($H690,LISTAS!$C$3:$D$37,2,0)</f>
        <v>1</v>
      </c>
      <c r="G690" s="218">
        <v>181820</v>
      </c>
      <c r="H690" s="218" t="s">
        <v>571</v>
      </c>
      <c r="I690" s="218" t="s">
        <v>398</v>
      </c>
      <c r="J690" s="218">
        <v>15</v>
      </c>
      <c r="K690" s="218" t="s">
        <v>8</v>
      </c>
      <c r="L690" s="402">
        <v>20000</v>
      </c>
      <c r="M690" s="2">
        <f>INT(L690*3%)</f>
        <v>600</v>
      </c>
    </row>
    <row r="691" spans="1:13" ht="15" x14ac:dyDescent="0.25">
      <c r="A691">
        <f>COUNTIF($B$1:B691,'TABLA LM'!$D$6)</f>
        <v>5</v>
      </c>
      <c r="B691" s="218">
        <v>147775</v>
      </c>
      <c r="C691" s="218" t="s">
        <v>419</v>
      </c>
      <c r="D691" s="402">
        <v>20000</v>
      </c>
      <c r="E691" s="219"/>
      <c r="F691" s="443">
        <f>VLOOKUP($H691,LISTAS!$C$3:$D$37,2,0)</f>
        <v>3</v>
      </c>
      <c r="G691" s="218">
        <v>200833</v>
      </c>
      <c r="H691" s="218" t="s">
        <v>518</v>
      </c>
      <c r="I691" s="218" t="s">
        <v>27</v>
      </c>
      <c r="J691" s="218">
        <v>15</v>
      </c>
      <c r="K691" s="218" t="s">
        <v>8</v>
      </c>
      <c r="L691" s="402">
        <v>57</v>
      </c>
    </row>
    <row r="692" spans="1:13" ht="15" x14ac:dyDescent="0.25">
      <c r="A692">
        <f>COUNTIF($B$1:B692,'TABLA LM'!$D$6)</f>
        <v>5</v>
      </c>
      <c r="B692" s="218">
        <v>147775</v>
      </c>
      <c r="C692" s="218" t="s">
        <v>419</v>
      </c>
      <c r="D692" s="402">
        <v>20000</v>
      </c>
      <c r="E692" s="219"/>
      <c r="F692" s="443">
        <f>VLOOKUP($H692,LISTAS!$C$3:$D$37,2,0)</f>
        <v>4</v>
      </c>
      <c r="G692" s="218">
        <v>215100</v>
      </c>
      <c r="H692" s="218" t="s">
        <v>519</v>
      </c>
      <c r="I692" s="218" t="s">
        <v>397</v>
      </c>
      <c r="J692" s="218"/>
      <c r="K692" s="218" t="s">
        <v>8</v>
      </c>
      <c r="L692" s="402">
        <v>20100</v>
      </c>
    </row>
    <row r="693" spans="1:13" ht="15" x14ac:dyDescent="0.25">
      <c r="A693">
        <f>COUNTIF($B$1:B693,'TABLA LM'!$D$6)</f>
        <v>5</v>
      </c>
      <c r="B693" s="218">
        <v>147775</v>
      </c>
      <c r="C693" s="218" t="s">
        <v>419</v>
      </c>
      <c r="D693" s="402">
        <v>20000</v>
      </c>
      <c r="E693" s="219"/>
      <c r="F693" s="443">
        <f>VLOOKUP($H693,LISTAS!$C$3:$D$37,2,0)</f>
        <v>5</v>
      </c>
      <c r="G693" s="218">
        <v>215101</v>
      </c>
      <c r="H693" s="218" t="s">
        <v>520</v>
      </c>
      <c r="I693" s="218" t="s">
        <v>381</v>
      </c>
      <c r="J693" s="218"/>
      <c r="K693" s="218" t="s">
        <v>8</v>
      </c>
      <c r="L693" s="402">
        <v>20100</v>
      </c>
    </row>
    <row r="694" spans="1:13" ht="15" x14ac:dyDescent="0.25">
      <c r="A694">
        <f>COUNTIF($B$1:B694,'TABLA LM'!$D$6)</f>
        <v>5</v>
      </c>
      <c r="B694" s="218">
        <v>147775</v>
      </c>
      <c r="C694" s="218" t="s">
        <v>419</v>
      </c>
      <c r="D694" s="402">
        <v>20000</v>
      </c>
      <c r="E694" s="219"/>
      <c r="F694" s="443">
        <f>VLOOKUP($H694,LISTAS!$C$3:$D$37,2,0)</f>
        <v>6</v>
      </c>
      <c r="G694" s="218">
        <v>215102</v>
      </c>
      <c r="H694" s="218" t="s">
        <v>525</v>
      </c>
      <c r="I694" s="218" t="s">
        <v>382</v>
      </c>
      <c r="J694" s="218"/>
      <c r="K694" s="218" t="s">
        <v>8</v>
      </c>
      <c r="L694" s="402">
        <v>20100</v>
      </c>
    </row>
    <row r="695" spans="1:13" ht="15" x14ac:dyDescent="0.25">
      <c r="A695">
        <f>COUNTIF($B$1:B695,'TABLA LM'!$D$6)</f>
        <v>5</v>
      </c>
      <c r="B695" s="218">
        <v>147775</v>
      </c>
      <c r="C695" s="218" t="s">
        <v>419</v>
      </c>
      <c r="D695" s="402">
        <v>20000</v>
      </c>
      <c r="E695" s="219"/>
      <c r="F695" s="443">
        <f>VLOOKUP($H695,LISTAS!$C$3:$D$37,2,0)</f>
        <v>7</v>
      </c>
      <c r="G695" s="218">
        <v>215153</v>
      </c>
      <c r="H695" s="218" t="s">
        <v>521</v>
      </c>
      <c r="I695" s="218" t="s">
        <v>420</v>
      </c>
      <c r="J695" s="218"/>
      <c r="K695" s="218" t="s">
        <v>8</v>
      </c>
      <c r="L695" s="402">
        <v>20200</v>
      </c>
    </row>
    <row r="696" spans="1:13" ht="15" x14ac:dyDescent="0.25">
      <c r="A696">
        <f>COUNTIF($B$1:B696,'TABLA LM'!$D$6)</f>
        <v>5</v>
      </c>
      <c r="B696" s="218">
        <v>147775</v>
      </c>
      <c r="C696" s="218" t="s">
        <v>419</v>
      </c>
      <c r="D696" s="402">
        <v>20000</v>
      </c>
      <c r="E696" s="219"/>
      <c r="F696" s="443">
        <f>VLOOKUP($H696,LISTAS!$C$3:$D$37,2,0)</f>
        <v>8</v>
      </c>
      <c r="G696" s="218">
        <v>215155</v>
      </c>
      <c r="H696" s="218" t="s">
        <v>522</v>
      </c>
      <c r="I696" s="218" t="s">
        <v>421</v>
      </c>
      <c r="J696" s="218"/>
      <c r="K696" s="218" t="s">
        <v>8</v>
      </c>
      <c r="L696" s="402">
        <v>20200</v>
      </c>
    </row>
    <row r="697" spans="1:13" ht="15" x14ac:dyDescent="0.25">
      <c r="A697">
        <f>COUNTIF($B$1:B697,'TABLA LM'!$D$6)</f>
        <v>5</v>
      </c>
      <c r="B697" s="220">
        <v>145699</v>
      </c>
      <c r="C697" s="220" t="s">
        <v>366</v>
      </c>
      <c r="D697" s="403">
        <v>6875</v>
      </c>
      <c r="E697" s="221"/>
      <c r="F697" s="443">
        <f>VLOOKUP($H697,LISTAS!$C$3:$D$37,2,0)</f>
        <v>1</v>
      </c>
      <c r="G697" s="220">
        <v>131387</v>
      </c>
      <c r="H697" s="292" t="s">
        <v>531</v>
      </c>
      <c r="I697" s="220" t="s">
        <v>113</v>
      </c>
      <c r="J697" s="220">
        <v>40</v>
      </c>
      <c r="K697" s="220" t="s">
        <v>10</v>
      </c>
      <c r="L697" s="403">
        <v>275</v>
      </c>
    </row>
    <row r="698" spans="1:13" ht="15" x14ac:dyDescent="0.25">
      <c r="A698">
        <f>COUNTIF($B$1:B698,'TABLA LM'!$D$6)</f>
        <v>5</v>
      </c>
      <c r="B698" s="220">
        <v>145699</v>
      </c>
      <c r="C698" s="220" t="s">
        <v>366</v>
      </c>
      <c r="D698" s="403">
        <v>6875</v>
      </c>
      <c r="E698" s="221"/>
      <c r="F698" s="443">
        <f>VLOOKUP($H698,LISTAS!$C$3:$D$37,2,0)</f>
        <v>2</v>
      </c>
      <c r="G698" s="220">
        <v>180342</v>
      </c>
      <c r="H698" s="220" t="s">
        <v>578</v>
      </c>
      <c r="I698" s="220" t="s">
        <v>116</v>
      </c>
      <c r="J698" s="220">
        <v>40</v>
      </c>
      <c r="K698" s="220" t="s">
        <v>8</v>
      </c>
      <c r="L698" s="403">
        <v>6875</v>
      </c>
      <c r="M698" s="2">
        <f>INT(L698*3%)</f>
        <v>206</v>
      </c>
    </row>
    <row r="699" spans="1:13" ht="15" x14ac:dyDescent="0.25">
      <c r="A699">
        <f>COUNTIF($B$1:B699,'TABLA LM'!$D$6)</f>
        <v>5</v>
      </c>
      <c r="B699" s="220">
        <v>145699</v>
      </c>
      <c r="C699" s="220" t="s">
        <v>366</v>
      </c>
      <c r="D699" s="403">
        <v>6875</v>
      </c>
      <c r="E699" s="221"/>
      <c r="F699" s="443">
        <f>VLOOKUP($H699,LISTAS!$C$3:$D$37,2,0)</f>
        <v>3</v>
      </c>
      <c r="G699" s="220">
        <v>200842</v>
      </c>
      <c r="H699" s="220" t="s">
        <v>518</v>
      </c>
      <c r="I699" s="220" t="s">
        <v>122</v>
      </c>
      <c r="J699" s="220"/>
      <c r="K699" s="220" t="s">
        <v>8</v>
      </c>
      <c r="L699" s="403">
        <v>33</v>
      </c>
    </row>
    <row r="700" spans="1:13" ht="15" x14ac:dyDescent="0.25">
      <c r="A700">
        <f>COUNTIF($B$1:B700,'TABLA LM'!$D$6)</f>
        <v>5</v>
      </c>
      <c r="B700" s="220">
        <v>145699</v>
      </c>
      <c r="C700" s="220" t="s">
        <v>366</v>
      </c>
      <c r="D700" s="403">
        <v>6875</v>
      </c>
      <c r="E700" s="221"/>
      <c r="F700" s="443">
        <f>VLOOKUP($H700,LISTAS!$C$3:$D$37,2,0)</f>
        <v>7</v>
      </c>
      <c r="G700" s="220">
        <v>212820</v>
      </c>
      <c r="H700" s="220" t="s">
        <v>521</v>
      </c>
      <c r="I700" s="220" t="s">
        <v>367</v>
      </c>
      <c r="J700" s="220"/>
      <c r="K700" s="220" t="s">
        <v>8</v>
      </c>
      <c r="L700" s="403">
        <v>6943</v>
      </c>
    </row>
    <row r="701" spans="1:13" ht="15" x14ac:dyDescent="0.25">
      <c r="A701">
        <f>COUNTIF($B$1:B701,'TABLA LM'!$D$6)</f>
        <v>5</v>
      </c>
      <c r="B701" s="220">
        <v>145699</v>
      </c>
      <c r="C701" s="220" t="s">
        <v>366</v>
      </c>
      <c r="D701" s="403">
        <v>6875</v>
      </c>
      <c r="E701" s="221"/>
      <c r="F701" s="443">
        <f>VLOOKUP($H701,LISTAS!$C$3:$D$37,2,0)</f>
        <v>9</v>
      </c>
      <c r="G701" s="220">
        <v>212821</v>
      </c>
      <c r="H701" s="220" t="s">
        <v>528</v>
      </c>
      <c r="I701" s="220" t="s">
        <v>368</v>
      </c>
      <c r="J701" s="220"/>
      <c r="K701" s="220" t="s">
        <v>8</v>
      </c>
      <c r="L701" s="403">
        <v>6943</v>
      </c>
    </row>
    <row r="702" spans="1:13" ht="15" x14ac:dyDescent="0.25">
      <c r="A702">
        <f>COUNTIF($B$1:B702,'TABLA LM'!$D$6)</f>
        <v>5</v>
      </c>
      <c r="B702" s="220">
        <v>145699</v>
      </c>
      <c r="C702" s="220" t="s">
        <v>366</v>
      </c>
      <c r="D702" s="403">
        <v>6875</v>
      </c>
      <c r="E702" s="221"/>
      <c r="F702" s="443">
        <f>VLOOKUP($H702,LISTAS!$C$3:$D$37,2,0)</f>
        <v>11</v>
      </c>
      <c r="G702" s="220">
        <v>212819</v>
      </c>
      <c r="H702" s="220" t="s">
        <v>527</v>
      </c>
      <c r="I702" s="220" t="s">
        <v>498</v>
      </c>
      <c r="J702" s="220"/>
      <c r="K702" s="220" t="s">
        <v>8</v>
      </c>
      <c r="L702" s="403">
        <v>6900</v>
      </c>
    </row>
    <row r="703" spans="1:13" ht="15" x14ac:dyDescent="0.25">
      <c r="A703">
        <f>COUNTIF($B$1:B703,'TABLA LM'!$D$6)</f>
        <v>5</v>
      </c>
      <c r="B703" s="222">
        <v>142315</v>
      </c>
      <c r="C703" s="222" t="s">
        <v>112</v>
      </c>
      <c r="D703" s="404">
        <v>9852</v>
      </c>
      <c r="E703" s="223"/>
      <c r="F703" s="443">
        <f>VLOOKUP($H703,LISTAS!$C$3:$D$37,2,0)</f>
        <v>1</v>
      </c>
      <c r="G703" s="222">
        <v>131387</v>
      </c>
      <c r="H703" s="293" t="s">
        <v>531</v>
      </c>
      <c r="I703" s="222" t="s">
        <v>113</v>
      </c>
      <c r="J703" s="222">
        <v>40</v>
      </c>
      <c r="K703" s="222" t="s">
        <v>10</v>
      </c>
      <c r="L703" s="404">
        <v>400</v>
      </c>
    </row>
    <row r="704" spans="1:13" ht="15" x14ac:dyDescent="0.25">
      <c r="A704">
        <f>COUNTIF($B$1:B704,'TABLA LM'!$D$6)</f>
        <v>5</v>
      </c>
      <c r="B704" s="222">
        <v>142315</v>
      </c>
      <c r="C704" s="222" t="s">
        <v>112</v>
      </c>
      <c r="D704" s="404">
        <v>9852</v>
      </c>
      <c r="E704" s="223"/>
      <c r="F704" s="443">
        <f>VLOOKUP($H704,LISTAS!$C$3:$D$37,2,0)</f>
        <v>2</v>
      </c>
      <c r="G704" s="222">
        <v>180342</v>
      </c>
      <c r="H704" s="222" t="s">
        <v>578</v>
      </c>
      <c r="I704" s="222" t="s">
        <v>116</v>
      </c>
      <c r="J704" s="222">
        <v>40</v>
      </c>
      <c r="K704" s="222" t="s">
        <v>8</v>
      </c>
      <c r="L704" s="404">
        <v>9852</v>
      </c>
      <c r="M704" s="2">
        <f>INT(L704*3%)</f>
        <v>295</v>
      </c>
    </row>
    <row r="705" spans="1:13" ht="15" x14ac:dyDescent="0.25">
      <c r="A705">
        <f>COUNTIF($B$1:B705,'TABLA LM'!$D$6)</f>
        <v>5</v>
      </c>
      <c r="B705" s="222">
        <v>142315</v>
      </c>
      <c r="C705" s="222" t="s">
        <v>112</v>
      </c>
      <c r="D705" s="404">
        <v>9852</v>
      </c>
      <c r="E705" s="223"/>
      <c r="F705" s="443">
        <f>VLOOKUP($H705,LISTAS!$C$3:$D$37,2,0)</f>
        <v>3</v>
      </c>
      <c r="G705" s="222">
        <v>200835</v>
      </c>
      <c r="H705" s="222" t="s">
        <v>518</v>
      </c>
      <c r="I705" s="222" t="s">
        <v>117</v>
      </c>
      <c r="J705" s="222"/>
      <c r="K705" s="222" t="s">
        <v>8</v>
      </c>
      <c r="L705" s="404">
        <v>97</v>
      </c>
    </row>
    <row r="706" spans="1:13" ht="15" x14ac:dyDescent="0.25">
      <c r="A706">
        <f>COUNTIF($B$1:B706,'TABLA LM'!$D$6)</f>
        <v>5</v>
      </c>
      <c r="B706" s="222">
        <v>142315</v>
      </c>
      <c r="C706" s="222" t="s">
        <v>112</v>
      </c>
      <c r="D706" s="404">
        <v>9852</v>
      </c>
      <c r="E706" s="223"/>
      <c r="F706" s="443">
        <f>VLOOKUP($H706,LISTAS!$C$3:$D$37,2,0)</f>
        <v>7</v>
      </c>
      <c r="G706" s="222">
        <v>209598</v>
      </c>
      <c r="H706" s="222" t="s">
        <v>521</v>
      </c>
      <c r="I706" s="222" t="s">
        <v>115</v>
      </c>
      <c r="J706" s="222"/>
      <c r="K706" s="222" t="s">
        <v>8</v>
      </c>
      <c r="L706" s="404">
        <v>9655</v>
      </c>
    </row>
    <row r="707" spans="1:13" ht="15" x14ac:dyDescent="0.25">
      <c r="A707">
        <f>COUNTIF($B$1:B707,'TABLA LM'!$D$6)</f>
        <v>5</v>
      </c>
      <c r="B707" s="222">
        <v>142315</v>
      </c>
      <c r="C707" s="222" t="s">
        <v>112</v>
      </c>
      <c r="D707" s="404">
        <v>9852</v>
      </c>
      <c r="E707" s="223"/>
      <c r="F707" s="443">
        <f>VLOOKUP($H707,LISTAS!$C$3:$D$37,2,0)</f>
        <v>11</v>
      </c>
      <c r="G707" s="222">
        <v>209605</v>
      </c>
      <c r="H707" s="222" t="s">
        <v>527</v>
      </c>
      <c r="I707" s="222" t="s">
        <v>114</v>
      </c>
      <c r="J707" s="222"/>
      <c r="K707" s="222" t="s">
        <v>8</v>
      </c>
      <c r="L707" s="404">
        <v>10148</v>
      </c>
    </row>
    <row r="708" spans="1:13" ht="15" x14ac:dyDescent="0.25">
      <c r="A708">
        <f>COUNTIF($B$1:B708,'TABLA LM'!$D$6)</f>
        <v>5</v>
      </c>
      <c r="B708" s="224">
        <v>143320</v>
      </c>
      <c r="C708" s="224" t="s">
        <v>191</v>
      </c>
      <c r="D708" s="405">
        <v>6875</v>
      </c>
      <c r="E708" s="225"/>
      <c r="F708" s="443">
        <f>VLOOKUP($H708,LISTAS!$C$3:$D$37,2,0)</f>
        <v>1</v>
      </c>
      <c r="G708" s="224">
        <v>131387</v>
      </c>
      <c r="H708" s="294" t="s">
        <v>531</v>
      </c>
      <c r="I708" s="224" t="s">
        <v>113</v>
      </c>
      <c r="J708" s="224">
        <v>40</v>
      </c>
      <c r="K708" s="224" t="s">
        <v>10</v>
      </c>
      <c r="L708" s="405">
        <v>275</v>
      </c>
    </row>
    <row r="709" spans="1:13" ht="15" x14ac:dyDescent="0.25">
      <c r="A709">
        <f>COUNTIF($B$1:B709,'TABLA LM'!$D$6)</f>
        <v>5</v>
      </c>
      <c r="B709" s="224">
        <v>143320</v>
      </c>
      <c r="C709" s="224" t="s">
        <v>191</v>
      </c>
      <c r="D709" s="405">
        <v>6875</v>
      </c>
      <c r="E709" s="225"/>
      <c r="F709" s="443">
        <f>VLOOKUP($H709,LISTAS!$C$3:$D$37,2,0)</f>
        <v>2</v>
      </c>
      <c r="G709" s="224">
        <v>180342</v>
      </c>
      <c r="H709" s="224" t="s">
        <v>578</v>
      </c>
      <c r="I709" s="224" t="s">
        <v>116</v>
      </c>
      <c r="J709" s="224">
        <v>40</v>
      </c>
      <c r="K709" s="224" t="s">
        <v>8</v>
      </c>
      <c r="L709" s="405">
        <v>6875</v>
      </c>
      <c r="M709" s="2">
        <f>INT(L709*3%)</f>
        <v>206</v>
      </c>
    </row>
    <row r="710" spans="1:13" ht="15" x14ac:dyDescent="0.25">
      <c r="A710">
        <f>COUNTIF($B$1:B710,'TABLA LM'!$D$6)</f>
        <v>5</v>
      </c>
      <c r="B710" s="224">
        <v>143320</v>
      </c>
      <c r="C710" s="224" t="s">
        <v>191</v>
      </c>
      <c r="D710" s="405">
        <v>6875</v>
      </c>
      <c r="E710" s="225"/>
      <c r="F710" s="443">
        <f>VLOOKUP($H710,LISTAS!$C$3:$D$37,2,0)</f>
        <v>3</v>
      </c>
      <c r="G710" s="224">
        <v>200842</v>
      </c>
      <c r="H710" s="224" t="s">
        <v>518</v>
      </c>
      <c r="I710" s="224" t="s">
        <v>122</v>
      </c>
      <c r="J710" s="224"/>
      <c r="K710" s="224" t="s">
        <v>8</v>
      </c>
      <c r="L710" s="405">
        <v>32</v>
      </c>
    </row>
    <row r="711" spans="1:13" ht="15" x14ac:dyDescent="0.25">
      <c r="A711">
        <f>COUNTIF($B$1:B711,'TABLA LM'!$D$6)</f>
        <v>5</v>
      </c>
      <c r="B711" s="224">
        <v>143320</v>
      </c>
      <c r="C711" s="224" t="s">
        <v>191</v>
      </c>
      <c r="D711" s="405">
        <v>6875</v>
      </c>
      <c r="E711" s="225"/>
      <c r="F711" s="443">
        <f>VLOOKUP($H711,LISTAS!$C$3:$D$37,2,0)</f>
        <v>7</v>
      </c>
      <c r="G711" s="224">
        <v>203205</v>
      </c>
      <c r="H711" s="224" t="s">
        <v>521</v>
      </c>
      <c r="I711" s="224" t="s">
        <v>192</v>
      </c>
      <c r="J711" s="224"/>
      <c r="K711" s="224" t="s">
        <v>8</v>
      </c>
      <c r="L711" s="405">
        <v>6266</v>
      </c>
    </row>
    <row r="712" spans="1:13" ht="15" x14ac:dyDescent="0.25">
      <c r="A712">
        <f>COUNTIF($B$1:B712,'TABLA LM'!$D$6)</f>
        <v>5</v>
      </c>
      <c r="B712" s="224">
        <v>143320</v>
      </c>
      <c r="C712" s="224" t="s">
        <v>191</v>
      </c>
      <c r="D712" s="405">
        <v>6875</v>
      </c>
      <c r="E712" s="225"/>
      <c r="F712" s="443">
        <f>VLOOKUP($H712,LISTAS!$C$3:$D$37,2,0)</f>
        <v>9</v>
      </c>
      <c r="G712" s="224">
        <v>215159</v>
      </c>
      <c r="H712" s="224" t="s">
        <v>528</v>
      </c>
      <c r="I712" s="224" t="s">
        <v>193</v>
      </c>
      <c r="J712" s="224"/>
      <c r="K712" s="224" t="s">
        <v>8</v>
      </c>
      <c r="L712" s="405">
        <v>6266</v>
      </c>
    </row>
    <row r="713" spans="1:13" ht="15" x14ac:dyDescent="0.25">
      <c r="A713">
        <f>COUNTIF($B$1:B713,'TABLA LM'!$D$6)</f>
        <v>5</v>
      </c>
      <c r="B713" s="224">
        <v>143320</v>
      </c>
      <c r="C713" s="224" t="s">
        <v>191</v>
      </c>
      <c r="D713" s="405">
        <v>6875</v>
      </c>
      <c r="E713" s="225"/>
      <c r="F713" s="443">
        <f>VLOOKUP($H713,LISTAS!$C$3:$D$37,2,0)</f>
        <v>11</v>
      </c>
      <c r="G713" s="224">
        <v>203204</v>
      </c>
      <c r="H713" s="224" t="s">
        <v>527</v>
      </c>
      <c r="I713" s="224" t="s">
        <v>499</v>
      </c>
      <c r="J713" s="224"/>
      <c r="K713" s="224" t="s">
        <v>8</v>
      </c>
      <c r="L713" s="405">
        <v>6875</v>
      </c>
    </row>
    <row r="714" spans="1:13" ht="15" x14ac:dyDescent="0.25">
      <c r="A714">
        <f>COUNTIF($B$1:B714,'TABLA LM'!$D$6)</f>
        <v>5</v>
      </c>
      <c r="B714" s="226">
        <v>142607</v>
      </c>
      <c r="C714" s="226" t="s">
        <v>123</v>
      </c>
      <c r="D714" s="406">
        <v>14706</v>
      </c>
      <c r="E714" s="227"/>
      <c r="F714" s="443">
        <f>VLOOKUP($H714,LISTAS!$C$3:$D$37,2,0)</f>
        <v>1</v>
      </c>
      <c r="G714" s="226">
        <v>131387</v>
      </c>
      <c r="H714" s="295" t="s">
        <v>531</v>
      </c>
      <c r="I714" s="226" t="s">
        <v>113</v>
      </c>
      <c r="J714" s="226">
        <v>5</v>
      </c>
      <c r="K714" s="226" t="s">
        <v>10</v>
      </c>
      <c r="L714" s="406">
        <v>75</v>
      </c>
    </row>
    <row r="715" spans="1:13" ht="15" x14ac:dyDescent="0.25">
      <c r="A715">
        <f>COUNTIF($B$1:B715,'TABLA LM'!$D$6)</f>
        <v>5</v>
      </c>
      <c r="B715" s="226">
        <v>142607</v>
      </c>
      <c r="C715" s="226" t="s">
        <v>123</v>
      </c>
      <c r="D715" s="406">
        <v>14706</v>
      </c>
      <c r="E715" s="227"/>
      <c r="F715" s="443">
        <f>VLOOKUP($H715,LISTAS!$C$3:$D$37,2,0)</f>
        <v>2</v>
      </c>
      <c r="G715" s="226">
        <v>180756</v>
      </c>
      <c r="H715" s="226" t="s">
        <v>578</v>
      </c>
      <c r="I715" s="226" t="s">
        <v>126</v>
      </c>
      <c r="J715" s="226">
        <v>5</v>
      </c>
      <c r="K715" s="226" t="s">
        <v>8</v>
      </c>
      <c r="L715" s="406">
        <v>14706</v>
      </c>
      <c r="M715" s="2">
        <f>INT(L715*3%)</f>
        <v>441</v>
      </c>
    </row>
    <row r="716" spans="1:13" ht="15" x14ac:dyDescent="0.25">
      <c r="A716">
        <f>COUNTIF($B$1:B716,'TABLA LM'!$D$6)</f>
        <v>5</v>
      </c>
      <c r="B716" s="226">
        <v>142607</v>
      </c>
      <c r="C716" s="226" t="s">
        <v>123</v>
      </c>
      <c r="D716" s="406">
        <v>14706</v>
      </c>
      <c r="E716" s="227"/>
      <c r="F716" s="443">
        <f>VLOOKUP($H716,LISTAS!$C$3:$D$37,2,0)</f>
        <v>3</v>
      </c>
      <c r="G716" s="226">
        <v>200841</v>
      </c>
      <c r="H716" s="226" t="s">
        <v>518</v>
      </c>
      <c r="I716" s="226" t="s">
        <v>79</v>
      </c>
      <c r="J716" s="226"/>
      <c r="K716" s="226" t="s">
        <v>8</v>
      </c>
      <c r="L716" s="406">
        <v>34</v>
      </c>
    </row>
    <row r="717" spans="1:13" ht="15" x14ac:dyDescent="0.25">
      <c r="A717">
        <f>COUNTIF($B$1:B717,'TABLA LM'!$D$6)</f>
        <v>5</v>
      </c>
      <c r="B717" s="226">
        <v>142607</v>
      </c>
      <c r="C717" s="226" t="s">
        <v>123</v>
      </c>
      <c r="D717" s="406">
        <v>14706</v>
      </c>
      <c r="E717" s="227"/>
      <c r="F717" s="443">
        <f>VLOOKUP($H717,LISTAS!$C$3:$D$37,2,0)</f>
        <v>7</v>
      </c>
      <c r="G717" s="226">
        <v>209606</v>
      </c>
      <c r="H717" s="226" t="s">
        <v>521</v>
      </c>
      <c r="I717" s="226" t="s">
        <v>125</v>
      </c>
      <c r="J717" s="226"/>
      <c r="K717" s="226" t="s">
        <v>8</v>
      </c>
      <c r="L717" s="406">
        <v>15000</v>
      </c>
    </row>
    <row r="718" spans="1:13" ht="15" x14ac:dyDescent="0.25">
      <c r="A718">
        <f>COUNTIF($B$1:B718,'TABLA LM'!$D$6)</f>
        <v>5</v>
      </c>
      <c r="B718" s="226">
        <v>142607</v>
      </c>
      <c r="C718" s="226" t="s">
        <v>123</v>
      </c>
      <c r="D718" s="406">
        <v>14706</v>
      </c>
      <c r="E718" s="227"/>
      <c r="F718" s="443">
        <f>VLOOKUP($H718,LISTAS!$C$3:$D$37,2,0)</f>
        <v>11</v>
      </c>
      <c r="G718" s="226">
        <v>209607</v>
      </c>
      <c r="H718" s="226" t="s">
        <v>527</v>
      </c>
      <c r="I718" s="226" t="s">
        <v>124</v>
      </c>
      <c r="J718" s="226"/>
      <c r="K718" s="226" t="s">
        <v>8</v>
      </c>
      <c r="L718" s="406">
        <v>15147</v>
      </c>
    </row>
    <row r="719" spans="1:13" ht="15" x14ac:dyDescent="0.25">
      <c r="A719">
        <f>COUNTIF($B$1:B719,'TABLA LM'!$D$6)</f>
        <v>5</v>
      </c>
      <c r="B719" s="228">
        <v>143321</v>
      </c>
      <c r="C719" s="228" t="s">
        <v>194</v>
      </c>
      <c r="D719" s="407">
        <v>55000</v>
      </c>
      <c r="E719" s="229"/>
      <c r="F719" s="443">
        <f>VLOOKUP($H719,LISTAS!$C$3:$D$37,2,0)</f>
        <v>1</v>
      </c>
      <c r="G719" s="228">
        <v>131387</v>
      </c>
      <c r="H719" s="296" t="s">
        <v>531</v>
      </c>
      <c r="I719" s="228" t="s">
        <v>113</v>
      </c>
      <c r="J719" s="228">
        <v>5</v>
      </c>
      <c r="K719" s="228" t="s">
        <v>10</v>
      </c>
      <c r="L719" s="407">
        <v>275</v>
      </c>
    </row>
    <row r="720" spans="1:13" ht="15" x14ac:dyDescent="0.25">
      <c r="A720">
        <f>COUNTIF($B$1:B720,'TABLA LM'!$D$6)</f>
        <v>5</v>
      </c>
      <c r="B720" s="228">
        <v>143321</v>
      </c>
      <c r="C720" s="228" t="s">
        <v>194</v>
      </c>
      <c r="D720" s="407">
        <v>55000</v>
      </c>
      <c r="E720" s="229"/>
      <c r="F720" s="443">
        <f>VLOOKUP($H720,LISTAS!$C$3:$D$37,2,0)</f>
        <v>2</v>
      </c>
      <c r="G720" s="228">
        <v>180756</v>
      </c>
      <c r="H720" s="228" t="s">
        <v>578</v>
      </c>
      <c r="I720" s="228" t="s">
        <v>126</v>
      </c>
      <c r="J720" s="228">
        <v>5</v>
      </c>
      <c r="K720" s="228" t="s">
        <v>8</v>
      </c>
      <c r="L720" s="407">
        <v>55000</v>
      </c>
      <c r="M720" s="2">
        <f>INT(L720*3%)</f>
        <v>1650</v>
      </c>
    </row>
    <row r="721" spans="1:13" ht="15" x14ac:dyDescent="0.25">
      <c r="A721">
        <f>COUNTIF($B$1:B721,'TABLA LM'!$D$6)</f>
        <v>5</v>
      </c>
      <c r="B721" s="228">
        <v>143321</v>
      </c>
      <c r="C721" s="228" t="s">
        <v>194</v>
      </c>
      <c r="D721" s="407">
        <v>55000</v>
      </c>
      <c r="E721" s="229"/>
      <c r="F721" s="443">
        <f>VLOOKUP($H721,LISTAS!$C$3:$D$37,2,0)</f>
        <v>3</v>
      </c>
      <c r="G721" s="228">
        <v>200835</v>
      </c>
      <c r="H721" s="228" t="s">
        <v>518</v>
      </c>
      <c r="I721" s="228" t="s">
        <v>117</v>
      </c>
      <c r="J721" s="228"/>
      <c r="K721" s="228" t="s">
        <v>8</v>
      </c>
      <c r="L721" s="407">
        <v>216</v>
      </c>
    </row>
    <row r="722" spans="1:13" ht="15" x14ac:dyDescent="0.25">
      <c r="A722">
        <f>COUNTIF($B$1:B722,'TABLA LM'!$D$6)</f>
        <v>5</v>
      </c>
      <c r="B722" s="228">
        <v>143321</v>
      </c>
      <c r="C722" s="228" t="s">
        <v>194</v>
      </c>
      <c r="D722" s="407">
        <v>55000</v>
      </c>
      <c r="E722" s="229"/>
      <c r="F722" s="443">
        <f>VLOOKUP($H722,LISTAS!$C$3:$D$37,2,0)</f>
        <v>7</v>
      </c>
      <c r="G722" s="228">
        <v>203855</v>
      </c>
      <c r="H722" s="228" t="s">
        <v>521</v>
      </c>
      <c r="I722" s="228" t="s">
        <v>195</v>
      </c>
      <c r="J722" s="228"/>
      <c r="K722" s="228" t="s">
        <v>8</v>
      </c>
      <c r="L722" s="407">
        <v>55000</v>
      </c>
    </row>
    <row r="723" spans="1:13" ht="15" x14ac:dyDescent="0.25">
      <c r="A723">
        <f>COUNTIF($B$1:B723,'TABLA LM'!$D$6)</f>
        <v>5</v>
      </c>
      <c r="B723" s="228">
        <v>143321</v>
      </c>
      <c r="C723" s="228" t="s">
        <v>194</v>
      </c>
      <c r="D723" s="407">
        <v>55000</v>
      </c>
      <c r="E723" s="229"/>
      <c r="F723" s="443">
        <f>VLOOKUP($H723,LISTAS!$C$3:$D$37,2,0)</f>
        <v>9</v>
      </c>
      <c r="G723" s="228">
        <v>215159</v>
      </c>
      <c r="H723" s="228" t="s">
        <v>528</v>
      </c>
      <c r="I723" s="228" t="s">
        <v>193</v>
      </c>
      <c r="J723" s="228"/>
      <c r="K723" s="228" t="s">
        <v>8</v>
      </c>
      <c r="L723" s="407">
        <v>55000</v>
      </c>
    </row>
    <row r="724" spans="1:13" ht="15" x14ac:dyDescent="0.25">
      <c r="A724">
        <f>COUNTIF($B$1:B724,'TABLA LM'!$D$6)</f>
        <v>5</v>
      </c>
      <c r="B724" s="228">
        <v>143321</v>
      </c>
      <c r="C724" s="228" t="s">
        <v>194</v>
      </c>
      <c r="D724" s="407">
        <v>55000</v>
      </c>
      <c r="E724" s="229"/>
      <c r="F724" s="443">
        <f>VLOOKUP($H724,LISTAS!$C$3:$D$37,2,0)</f>
        <v>11</v>
      </c>
      <c r="G724" s="228">
        <v>203856</v>
      </c>
      <c r="H724" s="228" t="s">
        <v>527</v>
      </c>
      <c r="I724" s="228" t="s">
        <v>500</v>
      </c>
      <c r="J724" s="228"/>
      <c r="K724" s="228" t="s">
        <v>8</v>
      </c>
      <c r="L724" s="407">
        <v>55000</v>
      </c>
    </row>
    <row r="725" spans="1:13" ht="15" x14ac:dyDescent="0.25">
      <c r="A725">
        <f>COUNTIF($B$1:B725,'TABLA LM'!$D$6)</f>
        <v>5</v>
      </c>
      <c r="B725" s="230">
        <v>145690</v>
      </c>
      <c r="C725" s="230" t="s">
        <v>436</v>
      </c>
      <c r="D725" s="408">
        <v>5825</v>
      </c>
      <c r="E725" s="231"/>
      <c r="F725" s="443">
        <f>VLOOKUP($H725,LISTAS!$C$3:$D$37,2,0)</f>
        <v>1</v>
      </c>
      <c r="G725" s="230">
        <v>130453</v>
      </c>
      <c r="H725" s="297" t="s">
        <v>531</v>
      </c>
      <c r="I725" s="230" t="s">
        <v>338</v>
      </c>
      <c r="J725" s="230">
        <v>5</v>
      </c>
      <c r="K725" s="230" t="s">
        <v>21</v>
      </c>
      <c r="L725" s="408">
        <v>30</v>
      </c>
    </row>
    <row r="726" spans="1:13" ht="15" x14ac:dyDescent="0.25">
      <c r="A726">
        <f>COUNTIF($B$1:B726,'TABLA LM'!$D$6)</f>
        <v>5</v>
      </c>
      <c r="B726" s="230">
        <v>145690</v>
      </c>
      <c r="C726" s="230" t="s">
        <v>436</v>
      </c>
      <c r="D726" s="408">
        <v>5825</v>
      </c>
      <c r="E726" s="231"/>
      <c r="F726" s="443">
        <f>VLOOKUP($H726,LISTAS!$C$3:$D$37,2,0)</f>
        <v>2</v>
      </c>
      <c r="G726" s="230">
        <v>181239</v>
      </c>
      <c r="H726" s="230" t="s">
        <v>585</v>
      </c>
      <c r="I726" s="230" t="s">
        <v>440</v>
      </c>
      <c r="J726" s="230">
        <v>5</v>
      </c>
      <c r="K726" s="230" t="s">
        <v>8</v>
      </c>
      <c r="L726" s="408">
        <v>5150</v>
      </c>
      <c r="M726" s="2">
        <f>INT(L726*3%)</f>
        <v>154</v>
      </c>
    </row>
    <row r="727" spans="1:13" ht="15" x14ac:dyDescent="0.25">
      <c r="A727">
        <f>COUNTIF($B$1:B727,'TABLA LM'!$D$6)</f>
        <v>5</v>
      </c>
      <c r="B727" s="230">
        <v>145690</v>
      </c>
      <c r="C727" s="230" t="s">
        <v>436</v>
      </c>
      <c r="D727" s="408">
        <v>5825</v>
      </c>
      <c r="E727" s="231"/>
      <c r="F727" s="443">
        <f>VLOOKUP($H727,LISTAS!$C$3:$D$37,2,0)</f>
        <v>3</v>
      </c>
      <c r="G727" s="230">
        <v>200833</v>
      </c>
      <c r="H727" s="230" t="s">
        <v>518</v>
      </c>
      <c r="I727" s="230" t="s">
        <v>27</v>
      </c>
      <c r="J727" s="230"/>
      <c r="K727" s="230" t="s">
        <v>8</v>
      </c>
      <c r="L727" s="408">
        <v>19</v>
      </c>
    </row>
    <row r="728" spans="1:13" ht="15" x14ac:dyDescent="0.25">
      <c r="A728">
        <f>COUNTIF($B$1:B728,'TABLA LM'!$D$6)</f>
        <v>5</v>
      </c>
      <c r="B728" s="230">
        <v>145690</v>
      </c>
      <c r="C728" s="230" t="s">
        <v>436</v>
      </c>
      <c r="D728" s="408">
        <v>5825</v>
      </c>
      <c r="E728" s="231"/>
      <c r="F728" s="443">
        <f>VLOOKUP($H728,LISTAS!$C$3:$D$37,2,0)</f>
        <v>4</v>
      </c>
      <c r="G728" s="230">
        <v>201452</v>
      </c>
      <c r="H728" s="230" t="s">
        <v>519</v>
      </c>
      <c r="I728" s="230" t="s">
        <v>32</v>
      </c>
      <c r="J728" s="230"/>
      <c r="K728" s="230" t="s">
        <v>8</v>
      </c>
      <c r="L728" s="408">
        <v>5942</v>
      </c>
    </row>
    <row r="729" spans="1:13" ht="15" x14ac:dyDescent="0.25">
      <c r="A729">
        <f>COUNTIF($B$1:B729,'TABLA LM'!$D$6)</f>
        <v>5</v>
      </c>
      <c r="B729" s="230">
        <v>145690</v>
      </c>
      <c r="C729" s="230" t="s">
        <v>436</v>
      </c>
      <c r="D729" s="408">
        <v>5825</v>
      </c>
      <c r="E729" s="231"/>
      <c r="F729" s="443">
        <f>VLOOKUP($H729,LISTAS!$C$3:$D$37,2,0)</f>
        <v>5</v>
      </c>
      <c r="G729" s="230">
        <v>203264</v>
      </c>
      <c r="H729" s="230" t="s">
        <v>520</v>
      </c>
      <c r="I729" s="230" t="s">
        <v>24</v>
      </c>
      <c r="J729" s="230"/>
      <c r="K729" s="230" t="s">
        <v>8</v>
      </c>
      <c r="L729" s="408">
        <v>5942</v>
      </c>
    </row>
    <row r="730" spans="1:13" ht="15" x14ac:dyDescent="0.25">
      <c r="A730">
        <f>COUNTIF($B$1:B730,'TABLA LM'!$D$6)</f>
        <v>5</v>
      </c>
      <c r="B730" s="230">
        <v>145690</v>
      </c>
      <c r="C730" s="230" t="s">
        <v>436</v>
      </c>
      <c r="D730" s="408">
        <v>5825</v>
      </c>
      <c r="E730" s="231"/>
      <c r="F730" s="443">
        <f>VLOOKUP($H730,LISTAS!$C$3:$D$37,2,0)</f>
        <v>6</v>
      </c>
      <c r="G730" s="230">
        <v>203265</v>
      </c>
      <c r="H730" s="230" t="s">
        <v>525</v>
      </c>
      <c r="I730" s="230" t="s">
        <v>23</v>
      </c>
      <c r="J730" s="230"/>
      <c r="K730" s="230" t="s">
        <v>8</v>
      </c>
      <c r="L730" s="408">
        <v>5942</v>
      </c>
    </row>
    <row r="731" spans="1:13" ht="15" x14ac:dyDescent="0.25">
      <c r="A731">
        <f>COUNTIF($B$1:B731,'TABLA LM'!$D$6)</f>
        <v>5</v>
      </c>
      <c r="B731" s="230">
        <v>145690</v>
      </c>
      <c r="C731" s="230" t="s">
        <v>436</v>
      </c>
      <c r="D731" s="408">
        <v>5825</v>
      </c>
      <c r="E731" s="231"/>
      <c r="F731" s="443">
        <f>VLOOKUP($H731,LISTAS!$C$3:$D$37,2,0)</f>
        <v>7</v>
      </c>
      <c r="G731" s="230">
        <v>214936</v>
      </c>
      <c r="H731" s="230" t="s">
        <v>521</v>
      </c>
      <c r="I731" s="230" t="s">
        <v>439</v>
      </c>
      <c r="J731" s="230"/>
      <c r="K731" s="230" t="s">
        <v>8</v>
      </c>
      <c r="L731" s="408">
        <v>5884</v>
      </c>
    </row>
    <row r="732" spans="1:13" ht="15" x14ac:dyDescent="0.25">
      <c r="A732">
        <f>COUNTIF($B$1:B732,'TABLA LM'!$D$6)</f>
        <v>5</v>
      </c>
      <c r="B732" s="230">
        <v>145690</v>
      </c>
      <c r="C732" s="230" t="s">
        <v>436</v>
      </c>
      <c r="D732" s="408">
        <v>5825</v>
      </c>
      <c r="E732" s="231"/>
      <c r="F732" s="443">
        <f>VLOOKUP($H732,LISTAS!$C$3:$D$37,2,0)</f>
        <v>8</v>
      </c>
      <c r="G732" s="230">
        <v>214934</v>
      </c>
      <c r="H732" s="230" t="s">
        <v>522</v>
      </c>
      <c r="I732" s="230" t="s">
        <v>437</v>
      </c>
      <c r="J732" s="230"/>
      <c r="K732" s="230" t="s">
        <v>8</v>
      </c>
      <c r="L732" s="408">
        <v>5884</v>
      </c>
    </row>
    <row r="733" spans="1:13" ht="15" x14ac:dyDescent="0.25">
      <c r="A733">
        <f>COUNTIF($B$1:B733,'TABLA LM'!$D$6)</f>
        <v>5</v>
      </c>
      <c r="B733" s="230">
        <v>145690</v>
      </c>
      <c r="C733" s="230" t="s">
        <v>436</v>
      </c>
      <c r="D733" s="408">
        <v>5825</v>
      </c>
      <c r="E733" s="231"/>
      <c r="F733" s="443">
        <f>VLOOKUP($H733,LISTAS!$C$3:$D$37,2,0)</f>
        <v>9</v>
      </c>
      <c r="G733" s="230">
        <v>212456</v>
      </c>
      <c r="H733" s="230" t="s">
        <v>528</v>
      </c>
      <c r="I733" s="230" t="s">
        <v>438</v>
      </c>
      <c r="J733" s="230"/>
      <c r="K733" s="230" t="s">
        <v>8</v>
      </c>
      <c r="L733" s="408">
        <v>5884</v>
      </c>
    </row>
    <row r="734" spans="1:13" ht="15" x14ac:dyDescent="0.25">
      <c r="A734">
        <f>COUNTIF($B$1:B734,'TABLA LM'!$D$6)</f>
        <v>5</v>
      </c>
      <c r="B734" s="232">
        <v>145691</v>
      </c>
      <c r="C734" s="232" t="s">
        <v>436</v>
      </c>
      <c r="D734" s="409">
        <v>5825</v>
      </c>
      <c r="E734" s="233"/>
      <c r="F734" s="443">
        <f>VLOOKUP($H734,LISTAS!$C$3:$D$37,2,0)</f>
        <v>1</v>
      </c>
      <c r="G734" s="232">
        <v>130453</v>
      </c>
      <c r="H734" s="298" t="s">
        <v>531</v>
      </c>
      <c r="I734" s="232" t="s">
        <v>338</v>
      </c>
      <c r="J734" s="232">
        <v>5</v>
      </c>
      <c r="K734" s="232" t="s">
        <v>21</v>
      </c>
      <c r="L734" s="409">
        <v>30</v>
      </c>
    </row>
    <row r="735" spans="1:13" ht="15" x14ac:dyDescent="0.25">
      <c r="A735">
        <f>COUNTIF($B$1:B735,'TABLA LM'!$D$6)</f>
        <v>5</v>
      </c>
      <c r="B735" s="232">
        <v>145691</v>
      </c>
      <c r="C735" s="232" t="s">
        <v>436</v>
      </c>
      <c r="D735" s="409">
        <v>5825</v>
      </c>
      <c r="E735" s="233"/>
      <c r="F735" s="443">
        <f>VLOOKUP($H735,LISTAS!$C$3:$D$37,2,0)</f>
        <v>2</v>
      </c>
      <c r="G735" s="232">
        <v>181239</v>
      </c>
      <c r="H735" s="232" t="s">
        <v>585</v>
      </c>
      <c r="I735" s="232" t="s">
        <v>440</v>
      </c>
      <c r="J735" s="232">
        <v>5</v>
      </c>
      <c r="K735" s="232" t="s">
        <v>8</v>
      </c>
      <c r="L735" s="409">
        <v>5825</v>
      </c>
      <c r="M735" s="2">
        <f>INT(L735*3%)</f>
        <v>174</v>
      </c>
    </row>
    <row r="736" spans="1:13" ht="15" x14ac:dyDescent="0.25">
      <c r="A736">
        <f>COUNTIF($B$1:B736,'TABLA LM'!$D$6)</f>
        <v>5</v>
      </c>
      <c r="B736" s="232">
        <v>145691</v>
      </c>
      <c r="C736" s="232" t="s">
        <v>436</v>
      </c>
      <c r="D736" s="409">
        <v>5825</v>
      </c>
      <c r="E736" s="233"/>
      <c r="F736" s="443">
        <f>VLOOKUP($H736,LISTAS!$C$3:$D$37,2,0)</f>
        <v>3</v>
      </c>
      <c r="G736" s="232">
        <v>200833</v>
      </c>
      <c r="H736" s="232" t="s">
        <v>518</v>
      </c>
      <c r="I736" s="232" t="s">
        <v>27</v>
      </c>
      <c r="J736" s="232"/>
      <c r="K736" s="232" t="s">
        <v>8</v>
      </c>
      <c r="L736" s="409">
        <v>19</v>
      </c>
    </row>
    <row r="737" spans="1:13" ht="15" x14ac:dyDescent="0.25">
      <c r="A737">
        <f>COUNTIF($B$1:B737,'TABLA LM'!$D$6)</f>
        <v>5</v>
      </c>
      <c r="B737" s="232">
        <v>145691</v>
      </c>
      <c r="C737" s="232" t="s">
        <v>436</v>
      </c>
      <c r="D737" s="409">
        <v>5825</v>
      </c>
      <c r="E737" s="233"/>
      <c r="F737" s="443">
        <f>VLOOKUP($H737,LISTAS!$C$3:$D$37,2,0)</f>
        <v>4</v>
      </c>
      <c r="G737" s="232">
        <v>201452</v>
      </c>
      <c r="H737" s="232" t="s">
        <v>519</v>
      </c>
      <c r="I737" s="232" t="s">
        <v>32</v>
      </c>
      <c r="J737" s="232"/>
      <c r="K737" s="232" t="s">
        <v>8</v>
      </c>
      <c r="L737" s="409">
        <v>5942</v>
      </c>
    </row>
    <row r="738" spans="1:13" ht="15" x14ac:dyDescent="0.25">
      <c r="A738">
        <f>COUNTIF($B$1:B738,'TABLA LM'!$D$6)</f>
        <v>5</v>
      </c>
      <c r="B738" s="232">
        <v>145691</v>
      </c>
      <c r="C738" s="232" t="s">
        <v>436</v>
      </c>
      <c r="D738" s="409">
        <v>5825</v>
      </c>
      <c r="E738" s="233"/>
      <c r="F738" s="443">
        <f>VLOOKUP($H738,LISTAS!$C$3:$D$37,2,0)</f>
        <v>5</v>
      </c>
      <c r="G738" s="232">
        <v>203264</v>
      </c>
      <c r="H738" s="232" t="s">
        <v>520</v>
      </c>
      <c r="I738" s="232" t="s">
        <v>24</v>
      </c>
      <c r="J738" s="232"/>
      <c r="K738" s="232" t="s">
        <v>8</v>
      </c>
      <c r="L738" s="409">
        <v>5942</v>
      </c>
    </row>
    <row r="739" spans="1:13" ht="15" x14ac:dyDescent="0.25">
      <c r="A739">
        <f>COUNTIF($B$1:B739,'TABLA LM'!$D$6)</f>
        <v>5</v>
      </c>
      <c r="B739" s="232">
        <v>145691</v>
      </c>
      <c r="C739" s="232" t="s">
        <v>436</v>
      </c>
      <c r="D739" s="409">
        <v>5825</v>
      </c>
      <c r="E739" s="233"/>
      <c r="F739" s="443">
        <f>VLOOKUP($H739,LISTAS!$C$3:$D$37,2,0)</f>
        <v>6</v>
      </c>
      <c r="G739" s="232">
        <v>203265</v>
      </c>
      <c r="H739" s="232" t="s">
        <v>525</v>
      </c>
      <c r="I739" s="232" t="s">
        <v>23</v>
      </c>
      <c r="J739" s="232"/>
      <c r="K739" s="232" t="s">
        <v>8</v>
      </c>
      <c r="L739" s="409">
        <v>5942</v>
      </c>
    </row>
    <row r="740" spans="1:13" ht="15" x14ac:dyDescent="0.25">
      <c r="A740">
        <f>COUNTIF($B$1:B740,'TABLA LM'!$D$6)</f>
        <v>5</v>
      </c>
      <c r="B740" s="232">
        <v>145691</v>
      </c>
      <c r="C740" s="232" t="s">
        <v>436</v>
      </c>
      <c r="D740" s="409">
        <v>5825</v>
      </c>
      <c r="E740" s="233"/>
      <c r="F740" s="443">
        <f>VLOOKUP($H740,LISTAS!$C$3:$D$37,2,0)</f>
        <v>7</v>
      </c>
      <c r="G740" s="232">
        <v>214938</v>
      </c>
      <c r="H740" s="232" t="s">
        <v>521</v>
      </c>
      <c r="I740" s="232" t="s">
        <v>443</v>
      </c>
      <c r="J740" s="232"/>
      <c r="K740" s="232" t="s">
        <v>8</v>
      </c>
      <c r="L740" s="409">
        <v>5884</v>
      </c>
    </row>
    <row r="741" spans="1:13" ht="15" x14ac:dyDescent="0.25">
      <c r="A741">
        <f>COUNTIF($B$1:B741,'TABLA LM'!$D$6)</f>
        <v>5</v>
      </c>
      <c r="B741" s="232">
        <v>145691</v>
      </c>
      <c r="C741" s="232" t="s">
        <v>436</v>
      </c>
      <c r="D741" s="409">
        <v>5825</v>
      </c>
      <c r="E741" s="233"/>
      <c r="F741" s="443">
        <f>VLOOKUP($H741,LISTAS!$C$3:$D$37,2,0)</f>
        <v>8</v>
      </c>
      <c r="G741" s="232">
        <v>214937</v>
      </c>
      <c r="H741" s="232" t="s">
        <v>522</v>
      </c>
      <c r="I741" s="232" t="s">
        <v>441</v>
      </c>
      <c r="J741" s="232"/>
      <c r="K741" s="232" t="s">
        <v>8</v>
      </c>
      <c r="L741" s="409">
        <v>5884</v>
      </c>
    </row>
    <row r="742" spans="1:13" ht="15" x14ac:dyDescent="0.25">
      <c r="A742">
        <f>COUNTIF($B$1:B742,'TABLA LM'!$D$6)</f>
        <v>5</v>
      </c>
      <c r="B742" s="232">
        <v>145691</v>
      </c>
      <c r="C742" s="232" t="s">
        <v>436</v>
      </c>
      <c r="D742" s="409">
        <v>5825</v>
      </c>
      <c r="E742" s="233"/>
      <c r="F742" s="443">
        <f>VLOOKUP($H742,LISTAS!$C$3:$D$37,2,0)</f>
        <v>9</v>
      </c>
      <c r="G742" s="232">
        <v>212457</v>
      </c>
      <c r="H742" s="232" t="s">
        <v>528</v>
      </c>
      <c r="I742" s="232" t="s">
        <v>442</v>
      </c>
      <c r="J742" s="232"/>
      <c r="K742" s="232" t="s">
        <v>8</v>
      </c>
      <c r="L742" s="409">
        <v>5884</v>
      </c>
    </row>
    <row r="743" spans="1:13" ht="15" x14ac:dyDescent="0.25">
      <c r="A743">
        <f>COUNTIF($B$1:B743,'TABLA LM'!$D$6)</f>
        <v>5</v>
      </c>
      <c r="B743" s="234">
        <v>147767</v>
      </c>
      <c r="C743" s="234" t="s">
        <v>387</v>
      </c>
      <c r="D743" s="410">
        <v>10000</v>
      </c>
      <c r="E743" s="235"/>
      <c r="F743" s="443">
        <f>VLOOKUP($H743,LISTAS!$C$3:$D$37,2,0)</f>
        <v>1</v>
      </c>
      <c r="G743" s="234">
        <v>181814</v>
      </c>
      <c r="H743" s="234" t="s">
        <v>571</v>
      </c>
      <c r="I743" s="234" t="s">
        <v>386</v>
      </c>
      <c r="J743" s="234">
        <v>5</v>
      </c>
      <c r="K743" s="234" t="s">
        <v>8</v>
      </c>
      <c r="L743" s="410">
        <v>10000</v>
      </c>
      <c r="M743" s="2">
        <f>INT(L743*3%)</f>
        <v>300</v>
      </c>
    </row>
    <row r="744" spans="1:13" ht="15" x14ac:dyDescent="0.25">
      <c r="A744">
        <f>COUNTIF($B$1:B744,'TABLA LM'!$D$6)</f>
        <v>5</v>
      </c>
      <c r="B744" s="234">
        <v>147767</v>
      </c>
      <c r="C744" s="234" t="s">
        <v>387</v>
      </c>
      <c r="D744" s="410">
        <v>10000</v>
      </c>
      <c r="E744" s="235"/>
      <c r="F744" s="443">
        <f>VLOOKUP($H744,LISTAS!$C$3:$D$37,2,0)</f>
        <v>3</v>
      </c>
      <c r="G744" s="234">
        <v>200833</v>
      </c>
      <c r="H744" s="234" t="s">
        <v>518</v>
      </c>
      <c r="I744" s="234" t="s">
        <v>27</v>
      </c>
      <c r="J744" s="234">
        <v>5</v>
      </c>
      <c r="K744" s="234" t="s">
        <v>8</v>
      </c>
      <c r="L744" s="410">
        <v>52</v>
      </c>
    </row>
    <row r="745" spans="1:13" ht="15" x14ac:dyDescent="0.25">
      <c r="A745">
        <f>COUNTIF($B$1:B745,'TABLA LM'!$D$6)</f>
        <v>5</v>
      </c>
      <c r="B745" s="234">
        <v>147767</v>
      </c>
      <c r="C745" s="234" t="s">
        <v>387</v>
      </c>
      <c r="D745" s="410">
        <v>10000</v>
      </c>
      <c r="E745" s="235"/>
      <c r="F745" s="443">
        <f>VLOOKUP($H745,LISTAS!$C$3:$D$37,2,0)</f>
        <v>4</v>
      </c>
      <c r="G745" s="234">
        <v>215109</v>
      </c>
      <c r="H745" s="234" t="s">
        <v>519</v>
      </c>
      <c r="I745" s="234" t="s">
        <v>380</v>
      </c>
      <c r="J745" s="234"/>
      <c r="K745" s="234" t="s">
        <v>8</v>
      </c>
      <c r="L745" s="410">
        <v>10300</v>
      </c>
    </row>
    <row r="746" spans="1:13" ht="15" x14ac:dyDescent="0.25">
      <c r="A746">
        <f>COUNTIF($B$1:B746,'TABLA LM'!$D$6)</f>
        <v>5</v>
      </c>
      <c r="B746" s="234">
        <v>147767</v>
      </c>
      <c r="C746" s="234" t="s">
        <v>387</v>
      </c>
      <c r="D746" s="410">
        <v>10000</v>
      </c>
      <c r="E746" s="235"/>
      <c r="F746" s="443">
        <f>VLOOKUP($H746,LISTAS!$C$3:$D$37,2,0)</f>
        <v>5</v>
      </c>
      <c r="G746" s="234">
        <v>215101</v>
      </c>
      <c r="H746" s="234" t="s">
        <v>520</v>
      </c>
      <c r="I746" s="234" t="s">
        <v>381</v>
      </c>
      <c r="J746" s="234"/>
      <c r="K746" s="234" t="s">
        <v>8</v>
      </c>
      <c r="L746" s="410">
        <v>10300</v>
      </c>
    </row>
    <row r="747" spans="1:13" ht="15" x14ac:dyDescent="0.25">
      <c r="A747">
        <f>COUNTIF($B$1:B747,'TABLA LM'!$D$6)</f>
        <v>5</v>
      </c>
      <c r="B747" s="234">
        <v>147767</v>
      </c>
      <c r="C747" s="234" t="s">
        <v>387</v>
      </c>
      <c r="D747" s="410">
        <v>10000</v>
      </c>
      <c r="E747" s="235"/>
      <c r="F747" s="443">
        <f>VLOOKUP($H747,LISTAS!$C$3:$D$37,2,0)</f>
        <v>6</v>
      </c>
      <c r="G747" s="234">
        <v>215102</v>
      </c>
      <c r="H747" s="234" t="s">
        <v>525</v>
      </c>
      <c r="I747" s="234" t="s">
        <v>382</v>
      </c>
      <c r="J747" s="234"/>
      <c r="K747" s="234" t="s">
        <v>8</v>
      </c>
      <c r="L747" s="410">
        <v>10300</v>
      </c>
    </row>
    <row r="748" spans="1:13" ht="15" x14ac:dyDescent="0.25">
      <c r="A748">
        <f>COUNTIF($B$1:B748,'TABLA LM'!$D$6)</f>
        <v>5</v>
      </c>
      <c r="B748" s="234">
        <v>147767</v>
      </c>
      <c r="C748" s="234" t="s">
        <v>387</v>
      </c>
      <c r="D748" s="410">
        <v>10000</v>
      </c>
      <c r="E748" s="235"/>
      <c r="F748" s="443">
        <f>VLOOKUP($H748,LISTAS!$C$3:$D$37,2,0)</f>
        <v>7</v>
      </c>
      <c r="G748" s="234">
        <v>215106</v>
      </c>
      <c r="H748" s="234" t="s">
        <v>521</v>
      </c>
      <c r="I748" s="234" t="s">
        <v>389</v>
      </c>
      <c r="J748" s="234"/>
      <c r="K748" s="234" t="s">
        <v>8</v>
      </c>
      <c r="L748" s="410">
        <v>10200</v>
      </c>
    </row>
    <row r="749" spans="1:13" ht="15" x14ac:dyDescent="0.25">
      <c r="A749">
        <f>COUNTIF($B$1:B749,'TABLA LM'!$D$6)</f>
        <v>5</v>
      </c>
      <c r="B749" s="234">
        <v>147767</v>
      </c>
      <c r="C749" s="234" t="s">
        <v>387</v>
      </c>
      <c r="D749" s="410">
        <v>10000</v>
      </c>
      <c r="E749" s="235"/>
      <c r="F749" s="443">
        <f>VLOOKUP($H749,LISTAS!$C$3:$D$37,2,0)</f>
        <v>8</v>
      </c>
      <c r="G749" s="234">
        <v>215108</v>
      </c>
      <c r="H749" s="234" t="s">
        <v>522</v>
      </c>
      <c r="I749" s="234" t="s">
        <v>388</v>
      </c>
      <c r="J749" s="234"/>
      <c r="K749" s="234" t="s">
        <v>8</v>
      </c>
      <c r="L749" s="410">
        <v>10300</v>
      </c>
    </row>
    <row r="750" spans="1:13" ht="15" x14ac:dyDescent="0.25">
      <c r="A750">
        <f>COUNTIF($B$1:B750,'TABLA LM'!$D$6)</f>
        <v>5</v>
      </c>
      <c r="B750" s="234">
        <v>147767</v>
      </c>
      <c r="C750" s="234" t="s">
        <v>387</v>
      </c>
      <c r="D750" s="410">
        <v>10000</v>
      </c>
      <c r="E750" s="235"/>
      <c r="F750" s="443">
        <f>VLOOKUP($H750,LISTAS!$C$3:$D$37,2,0)</f>
        <v>9</v>
      </c>
      <c r="G750" s="234">
        <v>215107</v>
      </c>
      <c r="H750" s="234" t="s">
        <v>528</v>
      </c>
      <c r="I750" s="234" t="s">
        <v>385</v>
      </c>
      <c r="J750" s="234"/>
      <c r="K750" s="234" t="s">
        <v>8</v>
      </c>
      <c r="L750" s="410">
        <v>10200</v>
      </c>
    </row>
    <row r="751" spans="1:13" ht="15" x14ac:dyDescent="0.25">
      <c r="A751">
        <f>COUNTIF($B$1:B751,'TABLA LM'!$D$6)</f>
        <v>5</v>
      </c>
      <c r="B751" s="236">
        <v>147769</v>
      </c>
      <c r="C751" s="236" t="s">
        <v>379</v>
      </c>
      <c r="D751" s="411">
        <v>10000</v>
      </c>
      <c r="E751" s="237"/>
      <c r="F751" s="443">
        <f>VLOOKUP($H751,LISTAS!$C$3:$D$37,2,0)</f>
        <v>1</v>
      </c>
      <c r="G751" s="236">
        <v>181814</v>
      </c>
      <c r="H751" s="236" t="s">
        <v>571</v>
      </c>
      <c r="I751" s="236" t="s">
        <v>386</v>
      </c>
      <c r="J751" s="236">
        <v>5</v>
      </c>
      <c r="K751" s="236" t="s">
        <v>8</v>
      </c>
      <c r="L751" s="411">
        <v>10000</v>
      </c>
      <c r="M751" s="2">
        <f>INT(L751*3%)</f>
        <v>300</v>
      </c>
    </row>
    <row r="752" spans="1:13" ht="15" x14ac:dyDescent="0.25">
      <c r="A752">
        <f>COUNTIF($B$1:B752,'TABLA LM'!$D$6)</f>
        <v>5</v>
      </c>
      <c r="B752" s="236">
        <v>147769</v>
      </c>
      <c r="C752" s="236" t="s">
        <v>379</v>
      </c>
      <c r="D752" s="411">
        <v>10000</v>
      </c>
      <c r="E752" s="237"/>
      <c r="F752" s="443">
        <f>VLOOKUP($H752,LISTAS!$C$3:$D$37,2,0)</f>
        <v>3</v>
      </c>
      <c r="G752" s="236">
        <v>200833</v>
      </c>
      <c r="H752" s="236" t="s">
        <v>518</v>
      </c>
      <c r="I752" s="236" t="s">
        <v>27</v>
      </c>
      <c r="J752" s="236">
        <v>5</v>
      </c>
      <c r="K752" s="236" t="s">
        <v>8</v>
      </c>
      <c r="L752" s="411">
        <v>52</v>
      </c>
    </row>
    <row r="753" spans="1:14" ht="15" x14ac:dyDescent="0.25">
      <c r="A753">
        <f>COUNTIF($B$1:B753,'TABLA LM'!$D$6)</f>
        <v>5</v>
      </c>
      <c r="B753" s="236">
        <v>147769</v>
      </c>
      <c r="C753" s="236" t="s">
        <v>379</v>
      </c>
      <c r="D753" s="411">
        <v>10000</v>
      </c>
      <c r="E753" s="237"/>
      <c r="F753" s="443">
        <f>VLOOKUP($H753,LISTAS!$C$3:$D$37,2,0)</f>
        <v>4</v>
      </c>
      <c r="G753" s="236">
        <v>215109</v>
      </c>
      <c r="H753" s="236" t="s">
        <v>519</v>
      </c>
      <c r="I753" s="236" t="s">
        <v>380</v>
      </c>
      <c r="J753" s="236"/>
      <c r="K753" s="236" t="s">
        <v>8</v>
      </c>
      <c r="L753" s="411">
        <v>10300</v>
      </c>
    </row>
    <row r="754" spans="1:14" ht="15" x14ac:dyDescent="0.25">
      <c r="A754">
        <f>COUNTIF($B$1:B754,'TABLA LM'!$D$6)</f>
        <v>5</v>
      </c>
      <c r="B754" s="236">
        <v>147769</v>
      </c>
      <c r="C754" s="236" t="s">
        <v>379</v>
      </c>
      <c r="D754" s="411">
        <v>10000</v>
      </c>
      <c r="E754" s="237"/>
      <c r="F754" s="443">
        <f>VLOOKUP($H754,LISTAS!$C$3:$D$37,2,0)</f>
        <v>5</v>
      </c>
      <c r="G754" s="236">
        <v>215101</v>
      </c>
      <c r="H754" s="236" t="s">
        <v>520</v>
      </c>
      <c r="I754" s="236" t="s">
        <v>381</v>
      </c>
      <c r="J754" s="236"/>
      <c r="K754" s="236" t="s">
        <v>8</v>
      </c>
      <c r="L754" s="411">
        <v>10300</v>
      </c>
    </row>
    <row r="755" spans="1:14" ht="15" x14ac:dyDescent="0.25">
      <c r="A755">
        <f>COUNTIF($B$1:B755,'TABLA LM'!$D$6)</f>
        <v>5</v>
      </c>
      <c r="B755" s="236">
        <v>147769</v>
      </c>
      <c r="C755" s="236" t="s">
        <v>379</v>
      </c>
      <c r="D755" s="411">
        <v>10000</v>
      </c>
      <c r="E755" s="237"/>
      <c r="F755" s="443">
        <f>VLOOKUP($H755,LISTAS!$C$3:$D$37,2,0)</f>
        <v>6</v>
      </c>
      <c r="G755" s="236">
        <v>215102</v>
      </c>
      <c r="H755" s="236" t="s">
        <v>525</v>
      </c>
      <c r="I755" s="236" t="s">
        <v>382</v>
      </c>
      <c r="J755" s="236"/>
      <c r="K755" s="236" t="s">
        <v>8</v>
      </c>
      <c r="L755" s="411">
        <v>10300</v>
      </c>
    </row>
    <row r="756" spans="1:14" ht="15" x14ac:dyDescent="0.25">
      <c r="A756">
        <f>COUNTIF($B$1:B756,'TABLA LM'!$D$6)</f>
        <v>5</v>
      </c>
      <c r="B756" s="236">
        <v>147769</v>
      </c>
      <c r="C756" s="236" t="s">
        <v>379</v>
      </c>
      <c r="D756" s="411">
        <v>10000</v>
      </c>
      <c r="E756" s="237"/>
      <c r="F756" s="443">
        <f>VLOOKUP($H756,LISTAS!$C$3:$D$37,2,0)</f>
        <v>7</v>
      </c>
      <c r="G756" s="236">
        <v>215113</v>
      </c>
      <c r="H756" s="236" t="s">
        <v>521</v>
      </c>
      <c r="I756" s="236" t="s">
        <v>384</v>
      </c>
      <c r="J756" s="236"/>
      <c r="K756" s="236" t="s">
        <v>8</v>
      </c>
      <c r="L756" s="411">
        <v>10200</v>
      </c>
    </row>
    <row r="757" spans="1:14" ht="15" x14ac:dyDescent="0.25">
      <c r="A757">
        <f>COUNTIF($B$1:B757,'TABLA LM'!$D$6)</f>
        <v>5</v>
      </c>
      <c r="B757" s="236">
        <v>147769</v>
      </c>
      <c r="C757" s="236" t="s">
        <v>379</v>
      </c>
      <c r="D757" s="411">
        <v>10000</v>
      </c>
      <c r="E757" s="237"/>
      <c r="F757" s="443">
        <f>VLOOKUP($H757,LISTAS!$C$3:$D$37,2,0)</f>
        <v>8</v>
      </c>
      <c r="G757" s="236">
        <v>215114</v>
      </c>
      <c r="H757" s="236" t="s">
        <v>522</v>
      </c>
      <c r="I757" s="236" t="s">
        <v>383</v>
      </c>
      <c r="J757" s="236"/>
      <c r="K757" s="236" t="s">
        <v>8</v>
      </c>
      <c r="L757" s="411">
        <v>10300</v>
      </c>
    </row>
    <row r="758" spans="1:14" ht="15" x14ac:dyDescent="0.25">
      <c r="A758">
        <f>COUNTIF($B$1:B758,'TABLA LM'!$D$6)</f>
        <v>5</v>
      </c>
      <c r="B758" s="236">
        <v>147769</v>
      </c>
      <c r="C758" s="236" t="s">
        <v>379</v>
      </c>
      <c r="D758" s="411">
        <v>10000</v>
      </c>
      <c r="E758" s="237"/>
      <c r="F758" s="443">
        <f>VLOOKUP($H758,LISTAS!$C$3:$D$37,2,0)</f>
        <v>9</v>
      </c>
      <c r="G758" s="236">
        <v>215107</v>
      </c>
      <c r="H758" s="236" t="s">
        <v>528</v>
      </c>
      <c r="I758" s="236" t="s">
        <v>385</v>
      </c>
      <c r="J758" s="236"/>
      <c r="K758" s="236" t="s">
        <v>8</v>
      </c>
      <c r="L758" s="411">
        <v>10200</v>
      </c>
    </row>
    <row r="759" spans="1:14" ht="15" x14ac:dyDescent="0.25">
      <c r="A759">
        <f>COUNTIF($B$1:B759,'TABLA LM'!$D$6)</f>
        <v>5</v>
      </c>
      <c r="B759" s="238">
        <v>141199</v>
      </c>
      <c r="C759" s="238" t="s">
        <v>86</v>
      </c>
      <c r="D759" s="474">
        <v>4581</v>
      </c>
      <c r="E759" s="239"/>
      <c r="F759" s="443">
        <f>VLOOKUP($H759,LISTAS!$C$3:$D$37,2,0)</f>
        <v>1</v>
      </c>
      <c r="G759" s="238">
        <v>130457</v>
      </c>
      <c r="H759" s="299" t="s">
        <v>531</v>
      </c>
      <c r="I759" s="238" t="s">
        <v>87</v>
      </c>
      <c r="J759" s="238">
        <v>15.398999999999999</v>
      </c>
      <c r="K759" s="238" t="s">
        <v>21</v>
      </c>
      <c r="L759" s="412">
        <v>73.305000000000007</v>
      </c>
      <c r="M759" s="477">
        <f>(J759*L760)/1000</f>
        <v>70.542819000000009</v>
      </c>
    </row>
    <row r="760" spans="1:14" ht="15" x14ac:dyDescent="0.25">
      <c r="A760">
        <f>COUNTIF($B$1:B760,'TABLA LM'!$D$6)</f>
        <v>5</v>
      </c>
      <c r="B760" s="238">
        <v>141199</v>
      </c>
      <c r="C760" s="238" t="s">
        <v>86</v>
      </c>
      <c r="D760" s="474">
        <v>4581</v>
      </c>
      <c r="E760" s="239"/>
      <c r="F760" s="443">
        <f>VLOOKUP($H760,LISTAS!$C$3:$D$37,2,0)</f>
        <v>2</v>
      </c>
      <c r="G760" s="238">
        <v>180241</v>
      </c>
      <c r="H760" s="238" t="s">
        <v>526</v>
      </c>
      <c r="I760" s="238" t="s">
        <v>560</v>
      </c>
      <c r="J760" s="238">
        <v>15.398999999999999</v>
      </c>
      <c r="K760" s="238" t="s">
        <v>8</v>
      </c>
      <c r="L760" s="412">
        <v>4581</v>
      </c>
      <c r="M760" s="2">
        <f>INT(L760*3%)</f>
        <v>137</v>
      </c>
      <c r="N760" s="2">
        <v>14200</v>
      </c>
    </row>
    <row r="761" spans="1:14" ht="15" x14ac:dyDescent="0.25">
      <c r="A761">
        <f>COUNTIF($B$1:B761,'TABLA LM'!$D$6)</f>
        <v>5</v>
      </c>
      <c r="B761" s="238">
        <v>141199</v>
      </c>
      <c r="C761" s="238" t="s">
        <v>86</v>
      </c>
      <c r="D761" s="474">
        <v>4581</v>
      </c>
      <c r="E761" s="239"/>
      <c r="F761" s="443">
        <f>VLOOKUP($H761,LISTAS!$C$3:$D$37,2,0)</f>
        <v>3</v>
      </c>
      <c r="G761" s="238">
        <v>200833</v>
      </c>
      <c r="H761" s="238" t="s">
        <v>518</v>
      </c>
      <c r="I761" s="238" t="s">
        <v>27</v>
      </c>
      <c r="J761" s="238"/>
      <c r="K761" s="238" t="s">
        <v>8</v>
      </c>
      <c r="L761" s="412">
        <v>33</v>
      </c>
    </row>
    <row r="762" spans="1:14" ht="15" x14ac:dyDescent="0.25">
      <c r="A762">
        <f>COUNTIF($B$1:B762,'TABLA LM'!$D$6)</f>
        <v>5</v>
      </c>
      <c r="B762" s="238">
        <v>141199</v>
      </c>
      <c r="C762" s="238" t="s">
        <v>86</v>
      </c>
      <c r="D762" s="474">
        <v>4581</v>
      </c>
      <c r="E762" s="239"/>
      <c r="F762" s="443">
        <f>VLOOKUP($H762,LISTAS!$C$3:$D$37,2,0)</f>
        <v>4</v>
      </c>
      <c r="G762" s="238">
        <v>201465</v>
      </c>
      <c r="H762" s="238" t="s">
        <v>519</v>
      </c>
      <c r="I762" s="238" t="s">
        <v>88</v>
      </c>
      <c r="J762" s="238"/>
      <c r="K762" s="238" t="s">
        <v>8</v>
      </c>
      <c r="L762" s="412">
        <f>$L$760+$M$760</f>
        <v>4718</v>
      </c>
    </row>
    <row r="763" spans="1:14" ht="15" x14ac:dyDescent="0.25">
      <c r="A763">
        <f>COUNTIF($B$1:B763,'TABLA LM'!$D$6)</f>
        <v>5</v>
      </c>
      <c r="B763" s="238">
        <v>141199</v>
      </c>
      <c r="C763" s="238" t="s">
        <v>86</v>
      </c>
      <c r="D763" s="474">
        <v>4581</v>
      </c>
      <c r="E763" s="239"/>
      <c r="F763" s="443">
        <f>VLOOKUP($H763,LISTAS!$C$3:$D$37,2,0)</f>
        <v>5</v>
      </c>
      <c r="G763" s="238">
        <v>201613</v>
      </c>
      <c r="H763" s="238" t="s">
        <v>520</v>
      </c>
      <c r="I763" s="238" t="s">
        <v>84</v>
      </c>
      <c r="J763" s="238"/>
      <c r="K763" s="238" t="s">
        <v>8</v>
      </c>
      <c r="L763" s="412">
        <f t="shared" ref="L763:L766" si="29">$L$760+$M$760</f>
        <v>4718</v>
      </c>
    </row>
    <row r="764" spans="1:14" ht="15" x14ac:dyDescent="0.25">
      <c r="A764">
        <f>COUNTIF($B$1:B764,'TABLA LM'!$D$6)</f>
        <v>5</v>
      </c>
      <c r="B764" s="238">
        <v>141199</v>
      </c>
      <c r="C764" s="238" t="s">
        <v>86</v>
      </c>
      <c r="D764" s="474">
        <v>4581</v>
      </c>
      <c r="E764" s="239"/>
      <c r="F764" s="443">
        <f>VLOOKUP($H764,LISTAS!$C$3:$D$37,2,0)</f>
        <v>7</v>
      </c>
      <c r="G764" s="238">
        <v>201253</v>
      </c>
      <c r="H764" s="238" t="s">
        <v>521</v>
      </c>
      <c r="I764" s="238" t="s">
        <v>89</v>
      </c>
      <c r="J764" s="238"/>
      <c r="K764" s="238" t="s">
        <v>8</v>
      </c>
      <c r="L764" s="412">
        <f t="shared" si="29"/>
        <v>4718</v>
      </c>
    </row>
    <row r="765" spans="1:14" ht="15" x14ac:dyDescent="0.25">
      <c r="A765">
        <f>COUNTIF($B$1:B765,'TABLA LM'!$D$6)</f>
        <v>5</v>
      </c>
      <c r="B765" s="238">
        <v>141199</v>
      </c>
      <c r="C765" s="238" t="s">
        <v>86</v>
      </c>
      <c r="D765" s="474">
        <v>4581</v>
      </c>
      <c r="E765" s="239"/>
      <c r="F765" s="443">
        <f>VLOOKUP($H765,LISTAS!$C$3:$D$37,2,0)</f>
        <v>8</v>
      </c>
      <c r="G765" s="238">
        <v>201378</v>
      </c>
      <c r="H765" s="238" t="s">
        <v>522</v>
      </c>
      <c r="I765" s="238" t="s">
        <v>18</v>
      </c>
      <c r="J765" s="238"/>
      <c r="K765" s="238" t="s">
        <v>8</v>
      </c>
      <c r="L765" s="412">
        <f t="shared" si="29"/>
        <v>4718</v>
      </c>
    </row>
    <row r="766" spans="1:14" ht="15" x14ac:dyDescent="0.25">
      <c r="A766">
        <f>COUNTIF($B$1:B766,'TABLA LM'!$D$6)</f>
        <v>5</v>
      </c>
      <c r="B766" s="238">
        <v>141199</v>
      </c>
      <c r="C766" s="238" t="s">
        <v>86</v>
      </c>
      <c r="D766" s="474">
        <v>4581</v>
      </c>
      <c r="E766" s="239"/>
      <c r="F766" s="443">
        <f>VLOOKUP($H766,LISTAS!$C$3:$D$37,2,0)</f>
        <v>15</v>
      </c>
      <c r="G766" s="238">
        <v>201614</v>
      </c>
      <c r="H766" s="238" t="s">
        <v>524</v>
      </c>
      <c r="I766" s="238" t="s">
        <v>85</v>
      </c>
      <c r="J766" s="238"/>
      <c r="K766" s="238" t="s">
        <v>8</v>
      </c>
      <c r="L766" s="412">
        <f t="shared" si="29"/>
        <v>4718</v>
      </c>
    </row>
    <row r="767" spans="1:14" ht="15" x14ac:dyDescent="0.25">
      <c r="A767">
        <f>COUNTIF($B$1:B767,'TABLA LM'!$D$6)</f>
        <v>5</v>
      </c>
      <c r="B767" s="240">
        <v>141198</v>
      </c>
      <c r="C767" s="240" t="s">
        <v>80</v>
      </c>
      <c r="D767" s="474">
        <v>4599</v>
      </c>
      <c r="E767" s="241"/>
      <c r="F767" s="443">
        <f>VLOOKUP($H767,LISTAS!$C$3:$D$37,2,0)</f>
        <v>1</v>
      </c>
      <c r="G767" s="240">
        <v>130458</v>
      </c>
      <c r="H767" s="300" t="s">
        <v>531</v>
      </c>
      <c r="I767" s="240" t="s">
        <v>81</v>
      </c>
      <c r="J767" s="240">
        <v>15.398999999999999</v>
      </c>
      <c r="K767" s="240" t="s">
        <v>21</v>
      </c>
      <c r="L767" s="413">
        <v>73.59</v>
      </c>
      <c r="M767" s="477">
        <f>(J767*L768)/1000</f>
        <v>70.820000999999991</v>
      </c>
    </row>
    <row r="768" spans="1:14" ht="15" x14ac:dyDescent="0.25">
      <c r="A768">
        <f>COUNTIF($B$1:B768,'TABLA LM'!$D$6)</f>
        <v>5</v>
      </c>
      <c r="B768" s="240">
        <v>141198</v>
      </c>
      <c r="C768" s="240" t="s">
        <v>80</v>
      </c>
      <c r="D768" s="474">
        <v>4599</v>
      </c>
      <c r="E768" s="241"/>
      <c r="F768" s="443">
        <f>VLOOKUP($H768,LISTAS!$C$3:$D$37,2,0)</f>
        <v>2</v>
      </c>
      <c r="G768" s="240">
        <v>180240</v>
      </c>
      <c r="H768" s="240" t="s">
        <v>526</v>
      </c>
      <c r="I768" s="240" t="s">
        <v>538</v>
      </c>
      <c r="J768" s="240">
        <v>15.398999999999999</v>
      </c>
      <c r="K768" s="240" t="s">
        <v>8</v>
      </c>
      <c r="L768" s="413">
        <v>4599</v>
      </c>
      <c r="M768" s="2">
        <f>INT(L768*3%)</f>
        <v>137</v>
      </c>
    </row>
    <row r="769" spans="1:13" ht="15" x14ac:dyDescent="0.25">
      <c r="A769">
        <f>COUNTIF($B$1:B769,'TABLA LM'!$D$6)</f>
        <v>5</v>
      </c>
      <c r="B769" s="240">
        <v>141198</v>
      </c>
      <c r="C769" s="240" t="s">
        <v>80</v>
      </c>
      <c r="D769" s="474">
        <v>4599</v>
      </c>
      <c r="E769" s="241"/>
      <c r="F769" s="443">
        <f>VLOOKUP($H769,LISTAS!$C$3:$D$37,2,0)</f>
        <v>3</v>
      </c>
      <c r="G769" s="240">
        <v>200833</v>
      </c>
      <c r="H769" s="240" t="s">
        <v>518</v>
      </c>
      <c r="I769" s="240" t="s">
        <v>27</v>
      </c>
      <c r="J769" s="240"/>
      <c r="K769" s="240" t="s">
        <v>8</v>
      </c>
      <c r="L769" s="413">
        <v>33</v>
      </c>
    </row>
    <row r="770" spans="1:13" ht="15" x14ac:dyDescent="0.25">
      <c r="A770">
        <f>COUNTIF($B$1:B770,'TABLA LM'!$D$6)</f>
        <v>5</v>
      </c>
      <c r="B770" s="240">
        <v>141198</v>
      </c>
      <c r="C770" s="240" t="s">
        <v>80</v>
      </c>
      <c r="D770" s="474">
        <v>4599</v>
      </c>
      <c r="E770" s="241"/>
      <c r="F770" s="443">
        <f>VLOOKUP($H770,LISTAS!$C$3:$D$37,2,0)</f>
        <v>4</v>
      </c>
      <c r="G770" s="240">
        <v>201464</v>
      </c>
      <c r="H770" s="240" t="s">
        <v>519</v>
      </c>
      <c r="I770" s="240" t="s">
        <v>82</v>
      </c>
      <c r="J770" s="240"/>
      <c r="K770" s="240" t="s">
        <v>8</v>
      </c>
      <c r="L770" s="413">
        <f>$L$768+$M$768</f>
        <v>4736</v>
      </c>
    </row>
    <row r="771" spans="1:13" ht="15" x14ac:dyDescent="0.25">
      <c r="A771">
        <f>COUNTIF($B$1:B771,'TABLA LM'!$D$6)</f>
        <v>5</v>
      </c>
      <c r="B771" s="240">
        <v>141198</v>
      </c>
      <c r="C771" s="240" t="s">
        <v>80</v>
      </c>
      <c r="D771" s="474">
        <v>4599</v>
      </c>
      <c r="E771" s="241"/>
      <c r="F771" s="443">
        <f>VLOOKUP($H771,LISTAS!$C$3:$D$37,2,0)</f>
        <v>5</v>
      </c>
      <c r="G771" s="240">
        <v>201613</v>
      </c>
      <c r="H771" s="240" t="s">
        <v>520</v>
      </c>
      <c r="I771" s="240" t="s">
        <v>84</v>
      </c>
      <c r="J771" s="240"/>
      <c r="K771" s="240" t="s">
        <v>8</v>
      </c>
      <c r="L771" s="413">
        <f t="shared" ref="L771:L774" si="30">$L$768+$M$768</f>
        <v>4736</v>
      </c>
    </row>
    <row r="772" spans="1:13" ht="15" x14ac:dyDescent="0.25">
      <c r="A772">
        <f>COUNTIF($B$1:B772,'TABLA LM'!$D$6)</f>
        <v>5</v>
      </c>
      <c r="B772" s="240">
        <v>141198</v>
      </c>
      <c r="C772" s="240" t="s">
        <v>80</v>
      </c>
      <c r="D772" s="474">
        <v>4599</v>
      </c>
      <c r="E772" s="241"/>
      <c r="F772" s="443">
        <f>VLOOKUP($H772,LISTAS!$C$3:$D$37,2,0)</f>
        <v>7</v>
      </c>
      <c r="G772" s="240">
        <v>201252</v>
      </c>
      <c r="H772" s="240" t="s">
        <v>521</v>
      </c>
      <c r="I772" s="240" t="s">
        <v>83</v>
      </c>
      <c r="J772" s="240"/>
      <c r="K772" s="240" t="s">
        <v>8</v>
      </c>
      <c r="L772" s="413">
        <f t="shared" si="30"/>
        <v>4736</v>
      </c>
    </row>
    <row r="773" spans="1:13" ht="15" x14ac:dyDescent="0.25">
      <c r="A773">
        <f>COUNTIF($B$1:B773,'TABLA LM'!$D$6)</f>
        <v>5</v>
      </c>
      <c r="B773" s="240">
        <v>141198</v>
      </c>
      <c r="C773" s="240" t="s">
        <v>80</v>
      </c>
      <c r="D773" s="474">
        <v>4599</v>
      </c>
      <c r="E773" s="241"/>
      <c r="F773" s="443">
        <f>VLOOKUP($H773,LISTAS!$C$3:$D$37,2,0)</f>
        <v>8</v>
      </c>
      <c r="G773" s="240">
        <v>201378</v>
      </c>
      <c r="H773" s="240" t="s">
        <v>522</v>
      </c>
      <c r="I773" s="240" t="s">
        <v>18</v>
      </c>
      <c r="J773" s="240"/>
      <c r="K773" s="240" t="s">
        <v>8</v>
      </c>
      <c r="L773" s="413">
        <f t="shared" si="30"/>
        <v>4736</v>
      </c>
    </row>
    <row r="774" spans="1:13" ht="15" x14ac:dyDescent="0.25">
      <c r="A774">
        <f>COUNTIF($B$1:B774,'TABLA LM'!$D$6)</f>
        <v>5</v>
      </c>
      <c r="B774" s="240">
        <v>141198</v>
      </c>
      <c r="C774" s="240" t="s">
        <v>80</v>
      </c>
      <c r="D774" s="474">
        <v>4599</v>
      </c>
      <c r="E774" s="241"/>
      <c r="F774" s="443">
        <f>VLOOKUP($H774,LISTAS!$C$3:$D$37,2,0)</f>
        <v>15</v>
      </c>
      <c r="G774" s="240">
        <v>201614</v>
      </c>
      <c r="H774" s="240" t="s">
        <v>524</v>
      </c>
      <c r="I774" s="240" t="s">
        <v>85</v>
      </c>
      <c r="J774" s="240"/>
      <c r="K774" s="240" t="s">
        <v>8</v>
      </c>
      <c r="L774" s="413">
        <f t="shared" si="30"/>
        <v>4736</v>
      </c>
    </row>
    <row r="775" spans="1:13" ht="15" x14ac:dyDescent="0.25">
      <c r="A775">
        <f>COUNTIF($B$1:B775,'TABLA LM'!$D$6)</f>
        <v>5</v>
      </c>
      <c r="B775" s="242">
        <v>141215</v>
      </c>
      <c r="C775" s="242" t="s">
        <v>90</v>
      </c>
      <c r="D775" s="414">
        <v>5606</v>
      </c>
      <c r="E775" s="243"/>
      <c r="F775" s="443">
        <f>VLOOKUP($H775,LISTAS!$C$3:$D$37,2,0)</f>
        <v>1</v>
      </c>
      <c r="G775" s="242">
        <v>130467</v>
      </c>
      <c r="H775" s="301" t="s">
        <v>531</v>
      </c>
      <c r="I775" s="242" t="s">
        <v>91</v>
      </c>
      <c r="J775" s="242">
        <v>5.149</v>
      </c>
      <c r="K775" s="242" t="s">
        <v>21</v>
      </c>
      <c r="L775" s="414">
        <v>29.149000000000001</v>
      </c>
      <c r="M775" s="477">
        <f>(J775*L776)/1000</f>
        <v>28.865294000000002</v>
      </c>
    </row>
    <row r="776" spans="1:13" ht="15" x14ac:dyDescent="0.25">
      <c r="A776">
        <f>COUNTIF($B$1:B776,'TABLA LM'!$D$6)</f>
        <v>5</v>
      </c>
      <c r="B776" s="242">
        <v>141215</v>
      </c>
      <c r="C776" s="242" t="s">
        <v>90</v>
      </c>
      <c r="D776" s="414">
        <v>5606</v>
      </c>
      <c r="E776" s="243"/>
      <c r="F776" s="443">
        <f>VLOOKUP($H776,LISTAS!$C$3:$D$37,2,0)</f>
        <v>2</v>
      </c>
      <c r="G776" s="242">
        <v>181240</v>
      </c>
      <c r="H776" s="242" t="s">
        <v>585</v>
      </c>
      <c r="I776" s="242" t="s">
        <v>95</v>
      </c>
      <c r="J776" s="242">
        <v>5.149</v>
      </c>
      <c r="K776" s="242" t="s">
        <v>8</v>
      </c>
      <c r="L776" s="414">
        <v>5606</v>
      </c>
      <c r="M776" s="2">
        <f>INT(L776*3%)</f>
        <v>168</v>
      </c>
    </row>
    <row r="777" spans="1:13" ht="15" x14ac:dyDescent="0.25">
      <c r="A777">
        <f>COUNTIF($B$1:B777,'TABLA LM'!$D$6)</f>
        <v>5</v>
      </c>
      <c r="B777" s="242">
        <v>141215</v>
      </c>
      <c r="C777" s="242" t="s">
        <v>90</v>
      </c>
      <c r="D777" s="414">
        <v>5606</v>
      </c>
      <c r="E777" s="243"/>
      <c r="F777" s="443">
        <f>VLOOKUP($H777,LISTAS!$C$3:$D$37,2,0)</f>
        <v>3</v>
      </c>
      <c r="G777" s="242">
        <v>200833</v>
      </c>
      <c r="H777" s="242" t="s">
        <v>518</v>
      </c>
      <c r="I777" s="242" t="s">
        <v>27</v>
      </c>
      <c r="J777" s="242"/>
      <c r="K777" s="242" t="s">
        <v>8</v>
      </c>
      <c r="L777" s="414">
        <v>14</v>
      </c>
    </row>
    <row r="778" spans="1:13" ht="15" x14ac:dyDescent="0.25">
      <c r="A778">
        <f>COUNTIF($B$1:B778,'TABLA LM'!$D$6)</f>
        <v>5</v>
      </c>
      <c r="B778" s="242">
        <v>141215</v>
      </c>
      <c r="C778" s="242" t="s">
        <v>90</v>
      </c>
      <c r="D778" s="414">
        <v>5606</v>
      </c>
      <c r="E778" s="243"/>
      <c r="F778" s="443">
        <f>VLOOKUP($H778,LISTAS!$C$3:$D$37,2,0)</f>
        <v>4</v>
      </c>
      <c r="G778" s="242">
        <v>201452</v>
      </c>
      <c r="H778" s="242" t="s">
        <v>519</v>
      </c>
      <c r="I778" s="242" t="s">
        <v>32</v>
      </c>
      <c r="J778" s="242"/>
      <c r="K778" s="242" t="s">
        <v>8</v>
      </c>
      <c r="L778" s="414">
        <f>$L$776+$M$776</f>
        <v>5774</v>
      </c>
    </row>
    <row r="779" spans="1:13" ht="15" x14ac:dyDescent="0.25">
      <c r="A779">
        <f>COUNTIF($B$1:B779,'TABLA LM'!$D$6)</f>
        <v>5</v>
      </c>
      <c r="B779" s="242">
        <v>141215</v>
      </c>
      <c r="C779" s="242" t="s">
        <v>90</v>
      </c>
      <c r="D779" s="414">
        <v>5606</v>
      </c>
      <c r="E779" s="243"/>
      <c r="F779" s="443">
        <f>VLOOKUP($H779,LISTAS!$C$3:$D$37,2,0)</f>
        <v>5</v>
      </c>
      <c r="G779" s="242">
        <v>203264</v>
      </c>
      <c r="H779" s="242" t="s">
        <v>520</v>
      </c>
      <c r="I779" s="242" t="s">
        <v>24</v>
      </c>
      <c r="J779" s="242"/>
      <c r="K779" s="242" t="s">
        <v>8</v>
      </c>
      <c r="L779" s="414">
        <f t="shared" ref="L779:L783" si="31">$L$776+$M$776</f>
        <v>5774</v>
      </c>
    </row>
    <row r="780" spans="1:13" ht="15" x14ac:dyDescent="0.25">
      <c r="A780">
        <f>COUNTIF($B$1:B780,'TABLA LM'!$D$6)</f>
        <v>5</v>
      </c>
      <c r="B780" s="242">
        <v>141215</v>
      </c>
      <c r="C780" s="242" t="s">
        <v>90</v>
      </c>
      <c r="D780" s="414">
        <v>5606</v>
      </c>
      <c r="E780" s="243"/>
      <c r="F780" s="443">
        <f>VLOOKUP($H780,LISTAS!$C$3:$D$37,2,0)</f>
        <v>6</v>
      </c>
      <c r="G780" s="242">
        <v>203265</v>
      </c>
      <c r="H780" s="242" t="s">
        <v>525</v>
      </c>
      <c r="I780" s="242" t="s">
        <v>23</v>
      </c>
      <c r="J780" s="242"/>
      <c r="K780" s="242" t="s">
        <v>8</v>
      </c>
      <c r="L780" s="414">
        <f t="shared" si="31"/>
        <v>5774</v>
      </c>
    </row>
    <row r="781" spans="1:13" ht="15" x14ac:dyDescent="0.25">
      <c r="A781">
        <f>COUNTIF($B$1:B781,'TABLA LM'!$D$6)</f>
        <v>5</v>
      </c>
      <c r="B781" s="242">
        <v>141215</v>
      </c>
      <c r="C781" s="242" t="s">
        <v>90</v>
      </c>
      <c r="D781" s="414">
        <v>5606</v>
      </c>
      <c r="E781" s="243"/>
      <c r="F781" s="443">
        <f>VLOOKUP($H781,LISTAS!$C$3:$D$37,2,0)</f>
        <v>7</v>
      </c>
      <c r="G781" s="242">
        <v>211873</v>
      </c>
      <c r="H781" s="242" t="s">
        <v>521</v>
      </c>
      <c r="I781" s="242" t="s">
        <v>94</v>
      </c>
      <c r="J781" s="242"/>
      <c r="K781" s="242" t="s">
        <v>8</v>
      </c>
      <c r="L781" s="414">
        <f t="shared" si="31"/>
        <v>5774</v>
      </c>
    </row>
    <row r="782" spans="1:13" ht="15" x14ac:dyDescent="0.25">
      <c r="A782">
        <f>COUNTIF($B$1:B782,'TABLA LM'!$D$6)</f>
        <v>5</v>
      </c>
      <c r="B782" s="242">
        <v>141215</v>
      </c>
      <c r="C782" s="242" t="s">
        <v>90</v>
      </c>
      <c r="D782" s="414">
        <v>5606</v>
      </c>
      <c r="E782" s="243"/>
      <c r="F782" s="443">
        <f>VLOOKUP($H782,LISTAS!$C$3:$D$37,2,0)</f>
        <v>8</v>
      </c>
      <c r="G782" s="242">
        <v>211874</v>
      </c>
      <c r="H782" s="242" t="s">
        <v>522</v>
      </c>
      <c r="I782" s="242" t="s">
        <v>92</v>
      </c>
      <c r="J782" s="242"/>
      <c r="K782" s="242" t="s">
        <v>8</v>
      </c>
      <c r="L782" s="414">
        <f t="shared" si="31"/>
        <v>5774</v>
      </c>
    </row>
    <row r="783" spans="1:13" ht="15" x14ac:dyDescent="0.25">
      <c r="A783">
        <f>COUNTIF($B$1:B783,'TABLA LM'!$D$6)</f>
        <v>5</v>
      </c>
      <c r="B783" s="242">
        <v>141215</v>
      </c>
      <c r="C783" s="242" t="s">
        <v>90</v>
      </c>
      <c r="D783" s="414">
        <v>5606</v>
      </c>
      <c r="E783" s="243"/>
      <c r="F783" s="443">
        <f>VLOOKUP($H783,LISTAS!$C$3:$D$37,2,0)</f>
        <v>9</v>
      </c>
      <c r="G783" s="242">
        <v>212455</v>
      </c>
      <c r="H783" s="242" t="s">
        <v>528</v>
      </c>
      <c r="I783" s="242" t="s">
        <v>93</v>
      </c>
      <c r="J783" s="242"/>
      <c r="K783" s="242" t="s">
        <v>8</v>
      </c>
      <c r="L783" s="414">
        <f t="shared" si="31"/>
        <v>5774</v>
      </c>
    </row>
    <row r="784" spans="1:13" ht="15" x14ac:dyDescent="0.25">
      <c r="A784">
        <f>COUNTIF($B$1:B784,'TABLA LM'!$D$6)</f>
        <v>5</v>
      </c>
      <c r="B784" s="244">
        <v>143530</v>
      </c>
      <c r="C784" s="244" t="s">
        <v>210</v>
      </c>
      <c r="D784" s="415">
        <v>5660</v>
      </c>
      <c r="E784" s="245"/>
      <c r="F784" s="443">
        <f>VLOOKUP($H784,LISTAS!$C$3:$D$37,2,0)</f>
        <v>1</v>
      </c>
      <c r="G784" s="244">
        <v>130467</v>
      </c>
      <c r="H784" s="302" t="s">
        <v>531</v>
      </c>
      <c r="I784" s="244" t="s">
        <v>91</v>
      </c>
      <c r="J784" s="244">
        <v>5.149</v>
      </c>
      <c r="K784" s="244" t="s">
        <v>21</v>
      </c>
      <c r="L784" s="415">
        <v>29.149000000000001</v>
      </c>
      <c r="M784" s="477">
        <f>(J784*L785)/1000</f>
        <v>29.143339999999998</v>
      </c>
    </row>
    <row r="785" spans="1:13" ht="15" x14ac:dyDescent="0.25">
      <c r="A785">
        <f>COUNTIF($B$1:B785,'TABLA LM'!$D$6)</f>
        <v>5</v>
      </c>
      <c r="B785" s="244">
        <v>143530</v>
      </c>
      <c r="C785" s="244" t="s">
        <v>210</v>
      </c>
      <c r="D785" s="415">
        <v>5660</v>
      </c>
      <c r="E785" s="245"/>
      <c r="F785" s="443">
        <f>VLOOKUP($H785,LISTAS!$C$3:$D$37,2,0)</f>
        <v>2</v>
      </c>
      <c r="G785" s="244">
        <v>181241</v>
      </c>
      <c r="H785" s="244" t="s">
        <v>585</v>
      </c>
      <c r="I785" s="244" t="s">
        <v>213</v>
      </c>
      <c r="J785" s="244">
        <v>5.149</v>
      </c>
      <c r="K785" s="244" t="s">
        <v>8</v>
      </c>
      <c r="L785" s="415">
        <v>5660</v>
      </c>
      <c r="M785" s="2">
        <f>INT(L785*3%)</f>
        <v>169</v>
      </c>
    </row>
    <row r="786" spans="1:13" ht="15" x14ac:dyDescent="0.25">
      <c r="A786">
        <f>COUNTIF($B$1:B786,'TABLA LM'!$D$6)</f>
        <v>5</v>
      </c>
      <c r="B786" s="244">
        <v>143530</v>
      </c>
      <c r="C786" s="244" t="s">
        <v>210</v>
      </c>
      <c r="D786" s="415">
        <v>5660</v>
      </c>
      <c r="E786" s="245"/>
      <c r="F786" s="443">
        <f>VLOOKUP($H786,LISTAS!$C$3:$D$37,2,0)</f>
        <v>3</v>
      </c>
      <c r="G786" s="244">
        <v>200833</v>
      </c>
      <c r="H786" s="244" t="s">
        <v>518</v>
      </c>
      <c r="I786" s="244" t="s">
        <v>27</v>
      </c>
      <c r="J786" s="244"/>
      <c r="K786" s="244" t="s">
        <v>8</v>
      </c>
      <c r="L786" s="415">
        <v>19</v>
      </c>
    </row>
    <row r="787" spans="1:13" ht="15" x14ac:dyDescent="0.25">
      <c r="A787">
        <f>COUNTIF($B$1:B787,'TABLA LM'!$D$6)</f>
        <v>5</v>
      </c>
      <c r="B787" s="244">
        <v>143530</v>
      </c>
      <c r="C787" s="244" t="s">
        <v>210</v>
      </c>
      <c r="D787" s="415">
        <v>5660</v>
      </c>
      <c r="E787" s="245"/>
      <c r="F787" s="443">
        <f>VLOOKUP($H787,LISTAS!$C$3:$D$37,2,0)</f>
        <v>4</v>
      </c>
      <c r="G787" s="244">
        <v>201452</v>
      </c>
      <c r="H787" s="244" t="s">
        <v>519</v>
      </c>
      <c r="I787" s="244" t="s">
        <v>32</v>
      </c>
      <c r="J787" s="244"/>
      <c r="K787" s="244" t="s">
        <v>8</v>
      </c>
      <c r="L787" s="415">
        <f>$L$785+$M$785</f>
        <v>5829</v>
      </c>
    </row>
    <row r="788" spans="1:13" ht="15" x14ac:dyDescent="0.25">
      <c r="A788">
        <f>COUNTIF($B$1:B788,'TABLA LM'!$D$6)</f>
        <v>5</v>
      </c>
      <c r="B788" s="244">
        <v>143530</v>
      </c>
      <c r="C788" s="244" t="s">
        <v>210</v>
      </c>
      <c r="D788" s="415">
        <v>5660</v>
      </c>
      <c r="E788" s="245"/>
      <c r="F788" s="443">
        <f>VLOOKUP($H788,LISTAS!$C$3:$D$37,2,0)</f>
        <v>5</v>
      </c>
      <c r="G788" s="244">
        <v>203264</v>
      </c>
      <c r="H788" s="244" t="s">
        <v>520</v>
      </c>
      <c r="I788" s="244" t="s">
        <v>24</v>
      </c>
      <c r="J788" s="244"/>
      <c r="K788" s="244" t="s">
        <v>8</v>
      </c>
      <c r="L788" s="415">
        <f t="shared" ref="L788:L792" si="32">$L$785+$M$785</f>
        <v>5829</v>
      </c>
    </row>
    <row r="789" spans="1:13" ht="15" x14ac:dyDescent="0.25">
      <c r="A789">
        <f>COUNTIF($B$1:B789,'TABLA LM'!$D$6)</f>
        <v>5</v>
      </c>
      <c r="B789" s="244">
        <v>143530</v>
      </c>
      <c r="C789" s="244" t="s">
        <v>210</v>
      </c>
      <c r="D789" s="415">
        <v>5660</v>
      </c>
      <c r="E789" s="245"/>
      <c r="F789" s="443">
        <f>VLOOKUP($H789,LISTAS!$C$3:$D$37,2,0)</f>
        <v>6</v>
      </c>
      <c r="G789" s="244">
        <v>203265</v>
      </c>
      <c r="H789" s="244" t="s">
        <v>525</v>
      </c>
      <c r="I789" s="244" t="s">
        <v>23</v>
      </c>
      <c r="J789" s="244"/>
      <c r="K789" s="244" t="s">
        <v>8</v>
      </c>
      <c r="L789" s="415">
        <f t="shared" si="32"/>
        <v>5829</v>
      </c>
    </row>
    <row r="790" spans="1:13" ht="15" x14ac:dyDescent="0.25">
      <c r="A790">
        <f>COUNTIF($B$1:B790,'TABLA LM'!$D$6)</f>
        <v>5</v>
      </c>
      <c r="B790" s="244">
        <v>143530</v>
      </c>
      <c r="C790" s="244" t="s">
        <v>210</v>
      </c>
      <c r="D790" s="415">
        <v>5660</v>
      </c>
      <c r="E790" s="245"/>
      <c r="F790" s="443">
        <f>VLOOKUP($H790,LISTAS!$C$3:$D$37,2,0)</f>
        <v>7</v>
      </c>
      <c r="G790" s="244">
        <v>212502</v>
      </c>
      <c r="H790" s="244" t="s">
        <v>521</v>
      </c>
      <c r="I790" s="244" t="s">
        <v>212</v>
      </c>
      <c r="J790" s="244"/>
      <c r="K790" s="244" t="s">
        <v>8</v>
      </c>
      <c r="L790" s="415">
        <f t="shared" si="32"/>
        <v>5829</v>
      </c>
    </row>
    <row r="791" spans="1:13" ht="15" x14ac:dyDescent="0.25">
      <c r="A791">
        <f>COUNTIF($B$1:B791,'TABLA LM'!$D$6)</f>
        <v>5</v>
      </c>
      <c r="B791" s="244">
        <v>143530</v>
      </c>
      <c r="C791" s="244" t="s">
        <v>210</v>
      </c>
      <c r="D791" s="415">
        <v>5660</v>
      </c>
      <c r="E791" s="245"/>
      <c r="F791" s="443">
        <f>VLOOKUP($H791,LISTAS!$C$3:$D$37,2,0)</f>
        <v>8</v>
      </c>
      <c r="G791" s="244">
        <v>212503</v>
      </c>
      <c r="H791" s="244" t="s">
        <v>522</v>
      </c>
      <c r="I791" s="244" t="s">
        <v>211</v>
      </c>
      <c r="J791" s="244"/>
      <c r="K791" s="244" t="s">
        <v>8</v>
      </c>
      <c r="L791" s="415">
        <f t="shared" si="32"/>
        <v>5829</v>
      </c>
    </row>
    <row r="792" spans="1:13" ht="15" x14ac:dyDescent="0.25">
      <c r="A792">
        <f>COUNTIF($B$1:B792,'TABLA LM'!$D$6)</f>
        <v>5</v>
      </c>
      <c r="B792" s="244">
        <v>143530</v>
      </c>
      <c r="C792" s="244" t="s">
        <v>210</v>
      </c>
      <c r="D792" s="415">
        <v>5660</v>
      </c>
      <c r="E792" s="245"/>
      <c r="F792" s="443">
        <f>VLOOKUP($H792,LISTAS!$C$3:$D$37,2,0)</f>
        <v>9</v>
      </c>
      <c r="G792" s="244">
        <v>212455</v>
      </c>
      <c r="H792" s="244" t="s">
        <v>528</v>
      </c>
      <c r="I792" s="244" t="s">
        <v>93</v>
      </c>
      <c r="J792" s="244"/>
      <c r="K792" s="244" t="s">
        <v>8</v>
      </c>
      <c r="L792" s="415">
        <f t="shared" si="32"/>
        <v>5829</v>
      </c>
    </row>
    <row r="793" spans="1:13" ht="15" x14ac:dyDescent="0.25">
      <c r="A793">
        <f>COUNTIF($B$1:B793,'TABLA LM'!$D$6)</f>
        <v>5</v>
      </c>
      <c r="B793" s="246">
        <v>145694</v>
      </c>
      <c r="C793" s="246" t="s">
        <v>444</v>
      </c>
      <c r="D793" s="416">
        <v>5606</v>
      </c>
      <c r="E793" s="247"/>
      <c r="F793" s="443">
        <f>VLOOKUP($H793,LISTAS!$C$3:$D$37,2,0)</f>
        <v>1</v>
      </c>
      <c r="G793" s="246">
        <v>130467</v>
      </c>
      <c r="H793" s="303" t="s">
        <v>531</v>
      </c>
      <c r="I793" s="246" t="s">
        <v>91</v>
      </c>
      <c r="J793" s="246">
        <v>5.149</v>
      </c>
      <c r="K793" s="246" t="s">
        <v>21</v>
      </c>
      <c r="L793" s="416">
        <v>28.870999999999999</v>
      </c>
      <c r="M793" s="477">
        <f>(J793*L794)/1000</f>
        <v>28.865294000000002</v>
      </c>
    </row>
    <row r="794" spans="1:13" ht="15" x14ac:dyDescent="0.25">
      <c r="A794">
        <f>COUNTIF($B$1:B794,'TABLA LM'!$D$6)</f>
        <v>5</v>
      </c>
      <c r="B794" s="246">
        <v>145694</v>
      </c>
      <c r="C794" s="246" t="s">
        <v>444</v>
      </c>
      <c r="D794" s="416">
        <v>5606</v>
      </c>
      <c r="E794" s="247"/>
      <c r="F794" s="443">
        <f>VLOOKUP($H794,LISTAS!$C$3:$D$37,2,0)</f>
        <v>2</v>
      </c>
      <c r="G794" s="246">
        <v>181240</v>
      </c>
      <c r="H794" s="246" t="s">
        <v>585</v>
      </c>
      <c r="I794" s="246" t="s">
        <v>95</v>
      </c>
      <c r="J794" s="246">
        <v>5.149</v>
      </c>
      <c r="K794" s="246" t="s">
        <v>8</v>
      </c>
      <c r="L794" s="416">
        <v>5606</v>
      </c>
      <c r="M794" s="2">
        <f>INT(L794*3%)</f>
        <v>168</v>
      </c>
    </row>
    <row r="795" spans="1:13" ht="15" x14ac:dyDescent="0.25">
      <c r="A795">
        <f>COUNTIF($B$1:B795,'TABLA LM'!$D$6)</f>
        <v>5</v>
      </c>
      <c r="B795" s="246">
        <v>145694</v>
      </c>
      <c r="C795" s="246" t="s">
        <v>444</v>
      </c>
      <c r="D795" s="416">
        <v>5606</v>
      </c>
      <c r="E795" s="247"/>
      <c r="F795" s="443">
        <f>VLOOKUP($H795,LISTAS!$C$3:$D$37,2,0)</f>
        <v>3</v>
      </c>
      <c r="G795" s="246">
        <v>200833</v>
      </c>
      <c r="H795" s="246" t="s">
        <v>518</v>
      </c>
      <c r="I795" s="246" t="s">
        <v>27</v>
      </c>
      <c r="J795" s="246"/>
      <c r="K795" s="246" t="s">
        <v>8</v>
      </c>
      <c r="L795" s="416">
        <v>14</v>
      </c>
    </row>
    <row r="796" spans="1:13" ht="15" x14ac:dyDescent="0.25">
      <c r="A796">
        <f>COUNTIF($B$1:B796,'TABLA LM'!$D$6)</f>
        <v>5</v>
      </c>
      <c r="B796" s="246">
        <v>145694</v>
      </c>
      <c r="C796" s="246" t="s">
        <v>444</v>
      </c>
      <c r="D796" s="416">
        <v>5606</v>
      </c>
      <c r="E796" s="247"/>
      <c r="F796" s="443">
        <f>VLOOKUP($H796,LISTAS!$C$3:$D$37,2,0)</f>
        <v>4</v>
      </c>
      <c r="G796" s="246">
        <v>201452</v>
      </c>
      <c r="H796" s="246" t="s">
        <v>519</v>
      </c>
      <c r="I796" s="246" t="s">
        <v>32</v>
      </c>
      <c r="J796" s="246"/>
      <c r="K796" s="246" t="s">
        <v>8</v>
      </c>
      <c r="L796" s="416">
        <f>$L$794+$M$794</f>
        <v>5774</v>
      </c>
    </row>
    <row r="797" spans="1:13" ht="15" x14ac:dyDescent="0.25">
      <c r="A797">
        <f>COUNTIF($B$1:B797,'TABLA LM'!$D$6)</f>
        <v>5</v>
      </c>
      <c r="B797" s="246">
        <v>145694</v>
      </c>
      <c r="C797" s="246" t="s">
        <v>444</v>
      </c>
      <c r="D797" s="416">
        <v>5606</v>
      </c>
      <c r="E797" s="247"/>
      <c r="F797" s="443">
        <f>VLOOKUP($H797,LISTAS!$C$3:$D$37,2,0)</f>
        <v>5</v>
      </c>
      <c r="G797" s="246">
        <v>203264</v>
      </c>
      <c r="H797" s="246" t="s">
        <v>520</v>
      </c>
      <c r="I797" s="246" t="s">
        <v>24</v>
      </c>
      <c r="J797" s="246"/>
      <c r="K797" s="246" t="s">
        <v>8</v>
      </c>
      <c r="L797" s="416">
        <f t="shared" ref="L797:L801" si="33">$L$794+$M$794</f>
        <v>5774</v>
      </c>
    </row>
    <row r="798" spans="1:13" ht="15" x14ac:dyDescent="0.25">
      <c r="A798">
        <f>COUNTIF($B$1:B798,'TABLA LM'!$D$6)</f>
        <v>5</v>
      </c>
      <c r="B798" s="246">
        <v>145694</v>
      </c>
      <c r="C798" s="246" t="s">
        <v>444</v>
      </c>
      <c r="D798" s="416">
        <v>5606</v>
      </c>
      <c r="E798" s="247"/>
      <c r="F798" s="443">
        <f>VLOOKUP($H798,LISTAS!$C$3:$D$37,2,0)</f>
        <v>6</v>
      </c>
      <c r="G798" s="246">
        <v>203265</v>
      </c>
      <c r="H798" s="246" t="s">
        <v>525</v>
      </c>
      <c r="I798" s="246" t="s">
        <v>23</v>
      </c>
      <c r="J798" s="246"/>
      <c r="K798" s="246" t="s">
        <v>8</v>
      </c>
      <c r="L798" s="416">
        <f t="shared" si="33"/>
        <v>5774</v>
      </c>
    </row>
    <row r="799" spans="1:13" ht="15" x14ac:dyDescent="0.25">
      <c r="A799">
        <f>COUNTIF($B$1:B799,'TABLA LM'!$D$6)</f>
        <v>5</v>
      </c>
      <c r="B799" s="246">
        <v>145694</v>
      </c>
      <c r="C799" s="246" t="s">
        <v>444</v>
      </c>
      <c r="D799" s="416">
        <v>5606</v>
      </c>
      <c r="E799" s="247"/>
      <c r="F799" s="443">
        <f>VLOOKUP($H799,LISTAS!$C$3:$D$37,2,0)</f>
        <v>7</v>
      </c>
      <c r="G799" s="246">
        <v>214946</v>
      </c>
      <c r="H799" s="246" t="s">
        <v>521</v>
      </c>
      <c r="I799" s="246" t="s">
        <v>446</v>
      </c>
      <c r="J799" s="246"/>
      <c r="K799" s="246" t="s">
        <v>8</v>
      </c>
      <c r="L799" s="416">
        <f t="shared" si="33"/>
        <v>5774</v>
      </c>
    </row>
    <row r="800" spans="1:13" ht="15" x14ac:dyDescent="0.25">
      <c r="A800">
        <f>COUNTIF($B$1:B800,'TABLA LM'!$D$6)</f>
        <v>5</v>
      </c>
      <c r="B800" s="246">
        <v>145694</v>
      </c>
      <c r="C800" s="246" t="s">
        <v>444</v>
      </c>
      <c r="D800" s="416">
        <v>5606</v>
      </c>
      <c r="E800" s="247"/>
      <c r="F800" s="443">
        <f>VLOOKUP($H800,LISTAS!$C$3:$D$37,2,0)</f>
        <v>8</v>
      </c>
      <c r="G800" s="246">
        <v>214944</v>
      </c>
      <c r="H800" s="246" t="s">
        <v>522</v>
      </c>
      <c r="I800" s="246" t="s">
        <v>445</v>
      </c>
      <c r="J800" s="246"/>
      <c r="K800" s="246" t="s">
        <v>8</v>
      </c>
      <c r="L800" s="416">
        <f t="shared" si="33"/>
        <v>5774</v>
      </c>
    </row>
    <row r="801" spans="1:12" ht="15" x14ac:dyDescent="0.25">
      <c r="A801">
        <f>COUNTIF($B$1:B801,'TABLA LM'!$D$6)</f>
        <v>5</v>
      </c>
      <c r="B801" s="246">
        <v>145694</v>
      </c>
      <c r="C801" s="246" t="s">
        <v>444</v>
      </c>
      <c r="D801" s="416">
        <v>5606</v>
      </c>
      <c r="E801" s="247"/>
      <c r="F801" s="443">
        <f>VLOOKUP($H801,LISTAS!$C$3:$D$37,2,0)</f>
        <v>9</v>
      </c>
      <c r="G801" s="246">
        <v>212455</v>
      </c>
      <c r="H801" s="246" t="s">
        <v>528</v>
      </c>
      <c r="I801" s="246" t="s">
        <v>93</v>
      </c>
      <c r="J801" s="246"/>
      <c r="K801" s="246" t="s">
        <v>8</v>
      </c>
      <c r="L801" s="416">
        <f t="shared" si="33"/>
        <v>5774</v>
      </c>
    </row>
    <row r="802" spans="1:12" ht="15" x14ac:dyDescent="0.25">
      <c r="A802">
        <f>COUNTIF($B$1:B802,'TABLA LM'!$D$6)</f>
        <v>5</v>
      </c>
      <c r="B802" s="248">
        <v>144339</v>
      </c>
      <c r="C802" s="248" t="s">
        <v>274</v>
      </c>
      <c r="D802" s="417">
        <v>2000</v>
      </c>
      <c r="E802" s="249"/>
      <c r="F802" s="443">
        <f>VLOOKUP($H802,LISTAS!$C$3:$D$37,2,0)</f>
        <v>1</v>
      </c>
      <c r="G802" s="248">
        <v>132714</v>
      </c>
      <c r="H802" s="304" t="s">
        <v>531</v>
      </c>
      <c r="I802" s="248" t="s">
        <v>276</v>
      </c>
      <c r="J802" s="248">
        <v>120</v>
      </c>
      <c r="K802" s="248" t="s">
        <v>10</v>
      </c>
      <c r="L802" s="417">
        <v>50</v>
      </c>
    </row>
    <row r="803" spans="1:12" ht="15" x14ac:dyDescent="0.25">
      <c r="A803">
        <f>COUNTIF($B$1:B803,'TABLA LM'!$D$6)</f>
        <v>5</v>
      </c>
      <c r="B803" s="248">
        <v>144339</v>
      </c>
      <c r="C803" s="248" t="s">
        <v>274</v>
      </c>
      <c r="D803" s="417">
        <v>2000</v>
      </c>
      <c r="E803" s="249"/>
      <c r="F803" s="443">
        <f>VLOOKUP($H803,LISTAS!$C$3:$D$37,2,0)</f>
        <v>3</v>
      </c>
      <c r="G803" s="248">
        <v>200834</v>
      </c>
      <c r="H803" s="248" t="s">
        <v>518</v>
      </c>
      <c r="I803" s="248" t="s">
        <v>73</v>
      </c>
      <c r="J803" s="248">
        <v>120</v>
      </c>
      <c r="K803" s="248" t="s">
        <v>8</v>
      </c>
      <c r="L803" s="417">
        <v>34</v>
      </c>
    </row>
    <row r="804" spans="1:12" ht="15" x14ac:dyDescent="0.25">
      <c r="A804">
        <f>COUNTIF($B$1:B804,'TABLA LM'!$D$6)</f>
        <v>5</v>
      </c>
      <c r="B804" s="248">
        <v>144339</v>
      </c>
      <c r="C804" s="248" t="s">
        <v>274</v>
      </c>
      <c r="D804" s="417">
        <v>2000</v>
      </c>
      <c r="E804" s="249"/>
      <c r="F804" s="443">
        <f>VLOOKUP($H804,LISTAS!$C$3:$D$37,2,0)</f>
        <v>4</v>
      </c>
      <c r="G804" s="248">
        <v>201745</v>
      </c>
      <c r="H804" s="248" t="s">
        <v>519</v>
      </c>
      <c r="I804" s="248" t="s">
        <v>130</v>
      </c>
      <c r="J804" s="248"/>
      <c r="K804" s="248" t="s">
        <v>8</v>
      </c>
      <c r="L804" s="417">
        <v>2000</v>
      </c>
    </row>
    <row r="805" spans="1:12" ht="15" x14ac:dyDescent="0.25">
      <c r="A805">
        <f>COUNTIF($B$1:B805,'TABLA LM'!$D$6)</f>
        <v>5</v>
      </c>
      <c r="B805" s="248">
        <v>144339</v>
      </c>
      <c r="C805" s="248" t="s">
        <v>274</v>
      </c>
      <c r="D805" s="417">
        <v>2000</v>
      </c>
      <c r="E805" s="249"/>
      <c r="F805" s="443">
        <f>VLOOKUP($H805,LISTAS!$C$3:$D$37,2,0)</f>
        <v>5</v>
      </c>
      <c r="G805" s="248">
        <v>201760</v>
      </c>
      <c r="H805" s="248" t="s">
        <v>520</v>
      </c>
      <c r="I805" s="248" t="s">
        <v>278</v>
      </c>
      <c r="J805" s="248"/>
      <c r="K805" s="248" t="s">
        <v>8</v>
      </c>
      <c r="L805" s="417">
        <v>2000</v>
      </c>
    </row>
    <row r="806" spans="1:12" ht="15" x14ac:dyDescent="0.25">
      <c r="A806">
        <f>COUNTIF($B$1:B806,'TABLA LM'!$D$6)</f>
        <v>5</v>
      </c>
      <c r="B806" s="248">
        <v>144339</v>
      </c>
      <c r="C806" s="248" t="s">
        <v>274</v>
      </c>
      <c r="D806" s="417">
        <v>2000</v>
      </c>
      <c r="E806" s="249"/>
      <c r="F806" s="443">
        <f>VLOOKUP($H806,LISTAS!$C$3:$D$37,2,0)</f>
        <v>7</v>
      </c>
      <c r="G806" s="248">
        <v>208401</v>
      </c>
      <c r="H806" s="248" t="s">
        <v>521</v>
      </c>
      <c r="I806" s="248" t="s">
        <v>275</v>
      </c>
      <c r="J806" s="248"/>
      <c r="K806" s="248" t="s">
        <v>8</v>
      </c>
      <c r="L806" s="417">
        <v>2000</v>
      </c>
    </row>
    <row r="807" spans="1:12" ht="15" x14ac:dyDescent="0.25">
      <c r="A807">
        <f>COUNTIF($B$1:B807,'TABLA LM'!$D$6)</f>
        <v>5</v>
      </c>
      <c r="B807" s="248">
        <v>144339</v>
      </c>
      <c r="C807" s="248" t="s">
        <v>274</v>
      </c>
      <c r="D807" s="417">
        <v>2000</v>
      </c>
      <c r="E807" s="249"/>
      <c r="F807" s="443">
        <f>VLOOKUP($H807,LISTAS!$C$3:$D$37,2,0)</f>
        <v>8</v>
      </c>
      <c r="G807" s="248">
        <v>208402</v>
      </c>
      <c r="H807" s="248" t="s">
        <v>522</v>
      </c>
      <c r="I807" s="248" t="s">
        <v>277</v>
      </c>
      <c r="J807" s="248"/>
      <c r="K807" s="248" t="s">
        <v>8</v>
      </c>
      <c r="L807" s="417">
        <v>2000</v>
      </c>
    </row>
    <row r="808" spans="1:12" ht="15" x14ac:dyDescent="0.25">
      <c r="A808">
        <f>COUNTIF($B$1:B808,'TABLA LM'!$D$6)</f>
        <v>5</v>
      </c>
      <c r="B808" s="248">
        <v>144339</v>
      </c>
      <c r="C808" s="248" t="s">
        <v>274</v>
      </c>
      <c r="D808" s="417">
        <v>2000</v>
      </c>
      <c r="E808" s="249"/>
      <c r="F808" s="443">
        <f>VLOOKUP($H808,LISTAS!$C$3:$D$37,2,0)</f>
        <v>9</v>
      </c>
      <c r="G808" s="248">
        <v>214989</v>
      </c>
      <c r="H808" s="248" t="s">
        <v>528</v>
      </c>
      <c r="I808" s="248" t="s">
        <v>280</v>
      </c>
      <c r="J808" s="248"/>
      <c r="K808" s="248" t="s">
        <v>8</v>
      </c>
      <c r="L808" s="417">
        <v>2000</v>
      </c>
    </row>
    <row r="809" spans="1:12" ht="15" x14ac:dyDescent="0.25">
      <c r="A809">
        <f>COUNTIF($B$1:B809,'TABLA LM'!$D$6)</f>
        <v>5</v>
      </c>
      <c r="B809" s="248">
        <v>144339</v>
      </c>
      <c r="C809" s="248" t="s">
        <v>274</v>
      </c>
      <c r="D809" s="417">
        <v>2000</v>
      </c>
      <c r="E809" s="249"/>
      <c r="F809" s="443">
        <f>VLOOKUP($H809,LISTAS!$C$3:$D$37,2,0)</f>
        <v>10</v>
      </c>
      <c r="G809" s="248">
        <v>200860</v>
      </c>
      <c r="H809" s="248" t="s">
        <v>587</v>
      </c>
      <c r="I809" s="248" t="s">
        <v>279</v>
      </c>
      <c r="J809" s="248"/>
      <c r="K809" s="248" t="s">
        <v>8</v>
      </c>
      <c r="L809" s="417">
        <v>2000</v>
      </c>
    </row>
    <row r="810" spans="1:12" ht="15" x14ac:dyDescent="0.25">
      <c r="A810">
        <f>COUNTIF($B$1:B810,'TABLA LM'!$D$6)</f>
        <v>5</v>
      </c>
      <c r="B810" s="250">
        <v>144340</v>
      </c>
      <c r="C810" s="250" t="s">
        <v>281</v>
      </c>
      <c r="D810" s="418">
        <v>2000</v>
      </c>
      <c r="E810" s="251"/>
      <c r="F810" s="443">
        <f>VLOOKUP($H810,LISTAS!$C$3:$D$37,2,0)</f>
        <v>1</v>
      </c>
      <c r="G810" s="250">
        <v>132714</v>
      </c>
      <c r="H810" s="305" t="s">
        <v>531</v>
      </c>
      <c r="I810" s="250" t="s">
        <v>276</v>
      </c>
      <c r="J810" s="250">
        <v>30</v>
      </c>
      <c r="K810" s="250" t="s">
        <v>10</v>
      </c>
      <c r="L810" s="418">
        <v>7.5</v>
      </c>
    </row>
    <row r="811" spans="1:12" ht="15" x14ac:dyDescent="0.25">
      <c r="A811">
        <f>COUNTIF($B$1:B811,'TABLA LM'!$D$6)</f>
        <v>5</v>
      </c>
      <c r="B811" s="250">
        <v>144340</v>
      </c>
      <c r="C811" s="250" t="s">
        <v>281</v>
      </c>
      <c r="D811" s="418">
        <v>2000</v>
      </c>
      <c r="E811" s="251"/>
      <c r="F811" s="443">
        <f>VLOOKUP($H811,LISTAS!$C$3:$D$37,2,0)</f>
        <v>3</v>
      </c>
      <c r="G811" s="250">
        <v>200842</v>
      </c>
      <c r="H811" s="250" t="s">
        <v>518</v>
      </c>
      <c r="I811" s="250" t="s">
        <v>122</v>
      </c>
      <c r="J811" s="250">
        <v>30</v>
      </c>
      <c r="K811" s="250" t="s">
        <v>8</v>
      </c>
      <c r="L811" s="418">
        <v>15</v>
      </c>
    </row>
    <row r="812" spans="1:12" ht="15" x14ac:dyDescent="0.25">
      <c r="A812">
        <f>COUNTIF($B$1:B812,'TABLA LM'!$D$6)</f>
        <v>5</v>
      </c>
      <c r="B812" s="250">
        <v>144340</v>
      </c>
      <c r="C812" s="250" t="s">
        <v>281</v>
      </c>
      <c r="D812" s="418">
        <v>2000</v>
      </c>
      <c r="E812" s="251"/>
      <c r="F812" s="443">
        <f>VLOOKUP($H812,LISTAS!$C$3:$D$37,2,0)</f>
        <v>4</v>
      </c>
      <c r="G812" s="250">
        <v>208241</v>
      </c>
      <c r="H812" s="250" t="s">
        <v>519</v>
      </c>
      <c r="I812" s="250" t="s">
        <v>283</v>
      </c>
      <c r="J812" s="250"/>
      <c r="K812" s="250" t="s">
        <v>8</v>
      </c>
      <c r="L812" s="418">
        <v>2000</v>
      </c>
    </row>
    <row r="813" spans="1:12" ht="15" x14ac:dyDescent="0.25">
      <c r="A813">
        <f>COUNTIF($B$1:B813,'TABLA LM'!$D$6)</f>
        <v>5</v>
      </c>
      <c r="B813" s="250">
        <v>144340</v>
      </c>
      <c r="C813" s="250" t="s">
        <v>281</v>
      </c>
      <c r="D813" s="418">
        <v>2000</v>
      </c>
      <c r="E813" s="251"/>
      <c r="F813" s="443">
        <f>VLOOKUP($H813,LISTAS!$C$3:$D$37,2,0)</f>
        <v>5</v>
      </c>
      <c r="G813" s="250">
        <v>201760</v>
      </c>
      <c r="H813" s="250" t="s">
        <v>520</v>
      </c>
      <c r="I813" s="250" t="s">
        <v>278</v>
      </c>
      <c r="J813" s="250"/>
      <c r="K813" s="250" t="s">
        <v>8</v>
      </c>
      <c r="L813" s="418">
        <v>2000</v>
      </c>
    </row>
    <row r="814" spans="1:12" ht="15" x14ac:dyDescent="0.25">
      <c r="A814">
        <f>COUNTIF($B$1:B814,'TABLA LM'!$D$6)</f>
        <v>5</v>
      </c>
      <c r="B814" s="250">
        <v>144340</v>
      </c>
      <c r="C814" s="250" t="s">
        <v>281</v>
      </c>
      <c r="D814" s="418">
        <v>2000</v>
      </c>
      <c r="E814" s="251"/>
      <c r="F814" s="443">
        <f>VLOOKUP($H814,LISTAS!$C$3:$D$37,2,0)</f>
        <v>7</v>
      </c>
      <c r="G814" s="250">
        <v>208403</v>
      </c>
      <c r="H814" s="250" t="s">
        <v>521</v>
      </c>
      <c r="I814" s="250" t="s">
        <v>282</v>
      </c>
      <c r="J814" s="250"/>
      <c r="K814" s="250" t="s">
        <v>8</v>
      </c>
      <c r="L814" s="418">
        <v>2000</v>
      </c>
    </row>
    <row r="815" spans="1:12" ht="15" x14ac:dyDescent="0.25">
      <c r="A815">
        <f>COUNTIF($B$1:B815,'TABLA LM'!$D$6)</f>
        <v>5</v>
      </c>
      <c r="B815" s="250">
        <v>144340</v>
      </c>
      <c r="C815" s="250" t="s">
        <v>281</v>
      </c>
      <c r="D815" s="418">
        <v>2000</v>
      </c>
      <c r="E815" s="251"/>
      <c r="F815" s="443">
        <f>VLOOKUP($H815,LISTAS!$C$3:$D$37,2,0)</f>
        <v>8</v>
      </c>
      <c r="G815" s="250">
        <v>208404</v>
      </c>
      <c r="H815" s="250" t="s">
        <v>522</v>
      </c>
      <c r="I815" s="250" t="s">
        <v>284</v>
      </c>
      <c r="J815" s="250"/>
      <c r="K815" s="250" t="s">
        <v>8</v>
      </c>
      <c r="L815" s="418">
        <v>2000</v>
      </c>
    </row>
    <row r="816" spans="1:12" ht="15" x14ac:dyDescent="0.25">
      <c r="A816">
        <f>COUNTIF($B$1:B816,'TABLA LM'!$D$6)</f>
        <v>5</v>
      </c>
      <c r="B816" s="250">
        <v>144340</v>
      </c>
      <c r="C816" s="250" t="s">
        <v>281</v>
      </c>
      <c r="D816" s="418">
        <v>2000</v>
      </c>
      <c r="E816" s="251"/>
      <c r="F816" s="443">
        <f>VLOOKUP($H816,LISTAS!$C$3:$D$37,2,0)</f>
        <v>9</v>
      </c>
      <c r="G816" s="250">
        <v>214989</v>
      </c>
      <c r="H816" s="250" t="s">
        <v>528</v>
      </c>
      <c r="I816" s="250" t="s">
        <v>280</v>
      </c>
      <c r="J816" s="250"/>
      <c r="K816" s="250" t="s">
        <v>8</v>
      </c>
      <c r="L816" s="418">
        <v>2000</v>
      </c>
    </row>
    <row r="817" spans="1:13" ht="15" x14ac:dyDescent="0.25">
      <c r="A817">
        <f>COUNTIF($B$1:B817,'TABLA LM'!$D$6)</f>
        <v>5</v>
      </c>
      <c r="B817" s="250">
        <v>144340</v>
      </c>
      <c r="C817" s="250" t="s">
        <v>281</v>
      </c>
      <c r="D817" s="418">
        <v>2000</v>
      </c>
      <c r="E817" s="251"/>
      <c r="F817" s="443">
        <f>VLOOKUP($H817,LISTAS!$C$3:$D$37,2,0)</f>
        <v>10</v>
      </c>
      <c r="G817" s="250">
        <v>200860</v>
      </c>
      <c r="H817" s="250" t="s">
        <v>587</v>
      </c>
      <c r="I817" s="250" t="s">
        <v>279</v>
      </c>
      <c r="J817" s="250"/>
      <c r="K817" s="250" t="s">
        <v>8</v>
      </c>
      <c r="L817" s="418">
        <v>2000</v>
      </c>
    </row>
    <row r="818" spans="1:13" ht="15" x14ac:dyDescent="0.25">
      <c r="A818">
        <f>COUNTIF($B$1:B818,'TABLA LM'!$D$6)</f>
        <v>5</v>
      </c>
      <c r="B818" s="252">
        <v>143774</v>
      </c>
      <c r="C818" s="252" t="s">
        <v>243</v>
      </c>
      <c r="D818" s="419">
        <v>6244</v>
      </c>
      <c r="E818" s="253"/>
      <c r="F818" s="443">
        <f>VLOOKUP($H818,LISTAS!$C$3:$D$37,2,0)</f>
        <v>1</v>
      </c>
      <c r="G818" s="252">
        <v>130962</v>
      </c>
      <c r="H818" s="306" t="s">
        <v>531</v>
      </c>
      <c r="I818" s="252" t="s">
        <v>107</v>
      </c>
      <c r="J818" s="252">
        <v>15</v>
      </c>
      <c r="K818" s="252" t="s">
        <v>10</v>
      </c>
      <c r="L818" s="419">
        <v>96.15</v>
      </c>
    </row>
    <row r="819" spans="1:13" ht="15" x14ac:dyDescent="0.25">
      <c r="A819">
        <f>COUNTIF($B$1:B819,'TABLA LM'!$D$6)</f>
        <v>5</v>
      </c>
      <c r="B819" s="252">
        <v>143774</v>
      </c>
      <c r="C819" s="252" t="s">
        <v>243</v>
      </c>
      <c r="D819" s="419">
        <v>6244</v>
      </c>
      <c r="E819" s="253"/>
      <c r="F819" s="443">
        <f>VLOOKUP($H819,LISTAS!$C$3:$D$37,2,0)</f>
        <v>2</v>
      </c>
      <c r="G819" s="252">
        <v>180280</v>
      </c>
      <c r="H819" s="252" t="s">
        <v>526</v>
      </c>
      <c r="I819" s="252" t="s">
        <v>552</v>
      </c>
      <c r="J819" s="252">
        <v>15</v>
      </c>
      <c r="K819" s="252" t="s">
        <v>8</v>
      </c>
      <c r="L819" s="419">
        <v>6244</v>
      </c>
      <c r="M819" s="2">
        <f>INT(L819*3%)</f>
        <v>187</v>
      </c>
    </row>
    <row r="820" spans="1:13" ht="15" x14ac:dyDescent="0.25">
      <c r="A820">
        <f>COUNTIF($B$1:B820,'TABLA LM'!$D$6)</f>
        <v>5</v>
      </c>
      <c r="B820" s="252">
        <v>143774</v>
      </c>
      <c r="C820" s="252" t="s">
        <v>243</v>
      </c>
      <c r="D820" s="419">
        <v>6244</v>
      </c>
      <c r="E820" s="253"/>
      <c r="F820" s="443">
        <f>VLOOKUP($H820,LISTAS!$C$3:$D$37,2,0)</f>
        <v>3</v>
      </c>
      <c r="G820" s="252">
        <v>200842</v>
      </c>
      <c r="H820" s="252" t="s">
        <v>518</v>
      </c>
      <c r="I820" s="252" t="s">
        <v>122</v>
      </c>
      <c r="J820" s="252"/>
      <c r="K820" s="252" t="s">
        <v>8</v>
      </c>
      <c r="L820" s="419">
        <v>19</v>
      </c>
    </row>
    <row r="821" spans="1:13" ht="15" x14ac:dyDescent="0.25">
      <c r="A821">
        <f>COUNTIF($B$1:B821,'TABLA LM'!$D$6)</f>
        <v>5</v>
      </c>
      <c r="B821" s="252">
        <v>143774</v>
      </c>
      <c r="C821" s="252" t="s">
        <v>243</v>
      </c>
      <c r="D821" s="419">
        <v>6244</v>
      </c>
      <c r="E821" s="253"/>
      <c r="F821" s="443">
        <f>VLOOKUP($H821,LISTAS!$C$3:$D$37,2,0)</f>
        <v>7</v>
      </c>
      <c r="G821" s="252">
        <v>206989</v>
      </c>
      <c r="H821" s="252" t="s">
        <v>521</v>
      </c>
      <c r="I821" s="252" t="s">
        <v>245</v>
      </c>
      <c r="J821" s="252"/>
      <c r="K821" s="252" t="s">
        <v>8</v>
      </c>
      <c r="L821" s="419">
        <v>6410</v>
      </c>
    </row>
    <row r="822" spans="1:13" ht="15" x14ac:dyDescent="0.25">
      <c r="A822">
        <f>COUNTIF($B$1:B822,'TABLA LM'!$D$6)</f>
        <v>5</v>
      </c>
      <c r="B822" s="252">
        <v>143774</v>
      </c>
      <c r="C822" s="252" t="s">
        <v>243</v>
      </c>
      <c r="D822" s="419">
        <v>6244</v>
      </c>
      <c r="E822" s="253"/>
      <c r="F822" s="443">
        <f>VLOOKUP($H822,LISTAS!$C$3:$D$37,2,0)</f>
        <v>8</v>
      </c>
      <c r="G822" s="252">
        <v>201378</v>
      </c>
      <c r="H822" s="252" t="s">
        <v>522</v>
      </c>
      <c r="I822" s="252" t="s">
        <v>18</v>
      </c>
      <c r="J822" s="252"/>
      <c r="K822" s="252" t="s">
        <v>8</v>
      </c>
      <c r="L822" s="419">
        <v>12820</v>
      </c>
    </row>
    <row r="823" spans="1:13" ht="15" x14ac:dyDescent="0.25">
      <c r="A823">
        <f>COUNTIF($B$1:B823,'TABLA LM'!$D$6)</f>
        <v>5</v>
      </c>
      <c r="B823" s="252">
        <v>143774</v>
      </c>
      <c r="C823" s="252" t="s">
        <v>243</v>
      </c>
      <c r="D823" s="419">
        <v>6244</v>
      </c>
      <c r="E823" s="253"/>
      <c r="F823" s="443">
        <f>VLOOKUP($H823,LISTAS!$C$3:$D$37,2,0)</f>
        <v>9</v>
      </c>
      <c r="G823" s="252">
        <v>207005</v>
      </c>
      <c r="H823" s="252" t="s">
        <v>528</v>
      </c>
      <c r="I823" s="252" t="s">
        <v>246</v>
      </c>
      <c r="J823" s="252"/>
      <c r="K823" s="252" t="s">
        <v>8</v>
      </c>
      <c r="L823" s="419">
        <v>6410</v>
      </c>
    </row>
    <row r="824" spans="1:13" ht="15" x14ac:dyDescent="0.25">
      <c r="A824">
        <f>COUNTIF($B$1:B824,'TABLA LM'!$D$6)</f>
        <v>5</v>
      </c>
      <c r="B824" s="252">
        <v>143774</v>
      </c>
      <c r="C824" s="252" t="s">
        <v>243</v>
      </c>
      <c r="D824" s="419">
        <v>6244</v>
      </c>
      <c r="E824" s="253"/>
      <c r="F824" s="443">
        <f>VLOOKUP($H824,LISTAS!$C$3:$D$37,2,0)</f>
        <v>11</v>
      </c>
      <c r="G824" s="252">
        <v>206990</v>
      </c>
      <c r="H824" s="252" t="s">
        <v>527</v>
      </c>
      <c r="I824" s="252" t="s">
        <v>244</v>
      </c>
      <c r="J824" s="252"/>
      <c r="K824" s="252" t="s">
        <v>8</v>
      </c>
      <c r="L824" s="419">
        <v>6410</v>
      </c>
    </row>
    <row r="825" spans="1:13" ht="15" x14ac:dyDescent="0.25">
      <c r="A825">
        <f>COUNTIF($B$1:B825,'TABLA LM'!$D$6)</f>
        <v>5</v>
      </c>
      <c r="B825" s="254">
        <v>145575</v>
      </c>
      <c r="C825" s="254" t="s">
        <v>341</v>
      </c>
      <c r="D825" s="474">
        <v>19417</v>
      </c>
      <c r="E825" s="255"/>
      <c r="F825" s="443">
        <f>VLOOKUP($H825,LISTAS!$C$3:$D$37,2,0)</f>
        <v>1</v>
      </c>
      <c r="G825" s="254">
        <v>130367</v>
      </c>
      <c r="H825" s="307" t="s">
        <v>531</v>
      </c>
      <c r="I825" s="254" t="s">
        <v>39</v>
      </c>
      <c r="J825" s="254">
        <v>5</v>
      </c>
      <c r="K825" s="254" t="s">
        <v>21</v>
      </c>
      <c r="L825" s="420">
        <v>100.005</v>
      </c>
      <c r="M825" s="477">
        <f>(J825*L826)/1000</f>
        <v>97.084999999999994</v>
      </c>
    </row>
    <row r="826" spans="1:13" ht="15" x14ac:dyDescent="0.25">
      <c r="A826">
        <f>COUNTIF($B$1:B826,'TABLA LM'!$D$6)</f>
        <v>5</v>
      </c>
      <c r="B826" s="254">
        <v>145575</v>
      </c>
      <c r="C826" s="254" t="s">
        <v>341</v>
      </c>
      <c r="D826" s="474">
        <v>19417</v>
      </c>
      <c r="E826" s="255"/>
      <c r="F826" s="443">
        <f>VLOOKUP($H826,LISTAS!$C$3:$D$37,2,0)</f>
        <v>2</v>
      </c>
      <c r="G826" s="254">
        <v>180248</v>
      </c>
      <c r="H826" s="254" t="s">
        <v>526</v>
      </c>
      <c r="I826" s="254" t="s">
        <v>549</v>
      </c>
      <c r="J826" s="254">
        <v>5</v>
      </c>
      <c r="K826" s="254" t="s">
        <v>8</v>
      </c>
      <c r="L826" s="420">
        <v>19417</v>
      </c>
      <c r="M826" s="2">
        <f>INT(L826*3%)</f>
        <v>582</v>
      </c>
    </row>
    <row r="827" spans="1:13" ht="15" x14ac:dyDescent="0.25">
      <c r="A827">
        <f>COUNTIF($B$1:B827,'TABLA LM'!$D$6)</f>
        <v>5</v>
      </c>
      <c r="B827" s="254">
        <v>145575</v>
      </c>
      <c r="C827" s="254" t="s">
        <v>341</v>
      </c>
      <c r="D827" s="474">
        <v>19417</v>
      </c>
      <c r="E827" s="255"/>
      <c r="F827" s="443">
        <f>VLOOKUP($H827,LISTAS!$C$3:$D$37,2,0)</f>
        <v>3</v>
      </c>
      <c r="G827" s="254">
        <v>200834</v>
      </c>
      <c r="H827" s="254" t="s">
        <v>518</v>
      </c>
      <c r="I827" s="254" t="s">
        <v>73</v>
      </c>
      <c r="J827" s="254"/>
      <c r="K827" s="254" t="s">
        <v>8</v>
      </c>
      <c r="L827" s="420">
        <v>44</v>
      </c>
    </row>
    <row r="828" spans="1:13" ht="15" x14ac:dyDescent="0.25">
      <c r="A828">
        <f>COUNTIF($B$1:B828,'TABLA LM'!$D$6)</f>
        <v>5</v>
      </c>
      <c r="B828" s="254">
        <v>145575</v>
      </c>
      <c r="C828" s="254" t="s">
        <v>341</v>
      </c>
      <c r="D828" s="474">
        <v>19417</v>
      </c>
      <c r="E828" s="255"/>
      <c r="F828" s="443">
        <f>VLOOKUP($H828,LISTAS!$C$3:$D$37,2,0)</f>
        <v>4</v>
      </c>
      <c r="G828" s="254">
        <v>201452</v>
      </c>
      <c r="H828" s="254" t="s">
        <v>519</v>
      </c>
      <c r="I828" s="254" t="s">
        <v>32</v>
      </c>
      <c r="J828" s="254"/>
      <c r="K828" s="254" t="s">
        <v>8</v>
      </c>
      <c r="L828" s="420">
        <f>$L$826+$M$826</f>
        <v>19999</v>
      </c>
    </row>
    <row r="829" spans="1:13" ht="15" x14ac:dyDescent="0.25">
      <c r="A829">
        <f>COUNTIF($B$1:B829,'TABLA LM'!$D$6)</f>
        <v>5</v>
      </c>
      <c r="B829" s="254">
        <v>145575</v>
      </c>
      <c r="C829" s="254" t="s">
        <v>341</v>
      </c>
      <c r="D829" s="474">
        <v>19417</v>
      </c>
      <c r="E829" s="255"/>
      <c r="F829" s="443">
        <f>VLOOKUP($H829,LISTAS!$C$3:$D$37,2,0)</f>
        <v>5</v>
      </c>
      <c r="G829" s="254">
        <v>203264</v>
      </c>
      <c r="H829" s="254" t="s">
        <v>520</v>
      </c>
      <c r="I829" s="254" t="s">
        <v>24</v>
      </c>
      <c r="J829" s="254"/>
      <c r="K829" s="254" t="s">
        <v>8</v>
      </c>
      <c r="L829" s="420">
        <f t="shared" ref="L829:L832" si="34">$L$826+$M$826</f>
        <v>19999</v>
      </c>
    </row>
    <row r="830" spans="1:13" ht="15" x14ac:dyDescent="0.25">
      <c r="A830">
        <f>COUNTIF($B$1:B830,'TABLA LM'!$D$6)</f>
        <v>5</v>
      </c>
      <c r="B830" s="254">
        <v>145575</v>
      </c>
      <c r="C830" s="254" t="s">
        <v>341</v>
      </c>
      <c r="D830" s="474">
        <v>19417</v>
      </c>
      <c r="E830" s="255"/>
      <c r="F830" s="443">
        <f>VLOOKUP($H830,LISTAS!$C$3:$D$37,2,0)</f>
        <v>6</v>
      </c>
      <c r="G830" s="254">
        <v>203265</v>
      </c>
      <c r="H830" s="254" t="s">
        <v>525</v>
      </c>
      <c r="I830" s="254" t="s">
        <v>23</v>
      </c>
      <c r="J830" s="254"/>
      <c r="K830" s="254" t="s">
        <v>8</v>
      </c>
      <c r="L830" s="420">
        <f t="shared" si="34"/>
        <v>19999</v>
      </c>
    </row>
    <row r="831" spans="1:13" ht="15" x14ac:dyDescent="0.25">
      <c r="A831">
        <f>COUNTIF($B$1:B831,'TABLA LM'!$D$6)</f>
        <v>5</v>
      </c>
      <c r="B831" s="254">
        <v>145575</v>
      </c>
      <c r="C831" s="254" t="s">
        <v>341</v>
      </c>
      <c r="D831" s="474">
        <v>19417</v>
      </c>
      <c r="E831" s="255"/>
      <c r="F831" s="443">
        <f>VLOOKUP($H831,LISTAS!$C$3:$D$37,2,0)</f>
        <v>7</v>
      </c>
      <c r="G831" s="254">
        <v>212677</v>
      </c>
      <c r="H831" s="254" t="s">
        <v>521</v>
      </c>
      <c r="I831" s="254" t="s">
        <v>343</v>
      </c>
      <c r="J831" s="254"/>
      <c r="K831" s="254" t="s">
        <v>8</v>
      </c>
      <c r="L831" s="420">
        <f t="shared" si="34"/>
        <v>19999</v>
      </c>
    </row>
    <row r="832" spans="1:13" ht="15" x14ac:dyDescent="0.25">
      <c r="A832">
        <f>COUNTIF($B$1:B832,'TABLA LM'!$D$6)</f>
        <v>5</v>
      </c>
      <c r="B832" s="254">
        <v>145575</v>
      </c>
      <c r="C832" s="254" t="s">
        <v>341</v>
      </c>
      <c r="D832" s="474">
        <v>19417</v>
      </c>
      <c r="E832" s="255"/>
      <c r="F832" s="443">
        <f>VLOOKUP($H832,LISTAS!$C$3:$D$37,2,0)</f>
        <v>8</v>
      </c>
      <c r="G832" s="254">
        <v>212679</v>
      </c>
      <c r="H832" s="254" t="s">
        <v>522</v>
      </c>
      <c r="I832" s="254" t="s">
        <v>342</v>
      </c>
      <c r="J832" s="254"/>
      <c r="K832" s="254" t="s">
        <v>8</v>
      </c>
      <c r="L832" s="420">
        <f t="shared" si="34"/>
        <v>19999</v>
      </c>
    </row>
    <row r="833" spans="1:14" ht="15" x14ac:dyDescent="0.25">
      <c r="A833">
        <f>COUNTIF($B$1:B833,'TABLA LM'!$D$6)</f>
        <v>5</v>
      </c>
      <c r="B833" s="256">
        <v>145693</v>
      </c>
      <c r="C833" s="256" t="s">
        <v>425</v>
      </c>
      <c r="D833" s="421">
        <v>18461</v>
      </c>
      <c r="E833" s="257"/>
      <c r="F833" s="443">
        <f>VLOOKUP($H833,LISTAS!$C$3:$D$37,2,0)</f>
        <v>1</v>
      </c>
      <c r="G833" s="473">
        <v>130492</v>
      </c>
      <c r="H833" s="475" t="s">
        <v>531</v>
      </c>
      <c r="I833" s="473" t="s">
        <v>65</v>
      </c>
      <c r="J833" s="473">
        <v>5.149</v>
      </c>
      <c r="K833" s="473" t="s">
        <v>21</v>
      </c>
      <c r="L833" s="474">
        <v>100</v>
      </c>
      <c r="M833" s="477">
        <f>(J833*L834)/1000</f>
        <v>95.055689000000001</v>
      </c>
      <c r="N833" s="2">
        <v>75</v>
      </c>
    </row>
    <row r="834" spans="1:14" ht="15" x14ac:dyDescent="0.25">
      <c r="A834">
        <f>COUNTIF($B$1:B834,'TABLA LM'!$D$6)</f>
        <v>5</v>
      </c>
      <c r="B834" s="256">
        <v>145693</v>
      </c>
      <c r="C834" s="256" t="s">
        <v>425</v>
      </c>
      <c r="D834" s="421">
        <v>18461</v>
      </c>
      <c r="E834" s="257"/>
      <c r="F834" s="443">
        <f>VLOOKUP($H834,LISTAS!$C$3:$D$37,2,0)</f>
        <v>2</v>
      </c>
      <c r="G834" s="256">
        <v>180228</v>
      </c>
      <c r="H834" s="256" t="s">
        <v>526</v>
      </c>
      <c r="I834" s="256" t="s">
        <v>561</v>
      </c>
      <c r="J834" s="256">
        <v>5.149</v>
      </c>
      <c r="K834" s="256" t="s">
        <v>8</v>
      </c>
      <c r="L834" s="421">
        <v>18461</v>
      </c>
      <c r="M834" s="2">
        <f>INT($L$834*3%)</f>
        <v>553</v>
      </c>
    </row>
    <row r="835" spans="1:14" ht="15" x14ac:dyDescent="0.25">
      <c r="A835">
        <f>COUNTIF($B$1:B835,'TABLA LM'!$D$6)</f>
        <v>5</v>
      </c>
      <c r="B835" s="256">
        <v>145693</v>
      </c>
      <c r="C835" s="256" t="s">
        <v>425</v>
      </c>
      <c r="D835" s="421">
        <v>18461</v>
      </c>
      <c r="E835" s="257"/>
      <c r="F835" s="443">
        <f>VLOOKUP($H835,LISTAS!$C$3:$D$37,2,0)</f>
        <v>3</v>
      </c>
      <c r="G835" s="256">
        <v>200833</v>
      </c>
      <c r="H835" s="256" t="s">
        <v>518</v>
      </c>
      <c r="I835" s="256" t="s">
        <v>27</v>
      </c>
      <c r="J835" s="256"/>
      <c r="K835" s="256" t="s">
        <v>8</v>
      </c>
      <c r="L835" s="421">
        <v>43</v>
      </c>
    </row>
    <row r="836" spans="1:14" ht="15" x14ac:dyDescent="0.25">
      <c r="A836">
        <f>COUNTIF($B$1:B836,'TABLA LM'!$D$6)</f>
        <v>5</v>
      </c>
      <c r="B836" s="256">
        <v>145693</v>
      </c>
      <c r="C836" s="256" t="s">
        <v>425</v>
      </c>
      <c r="D836" s="421">
        <v>18461</v>
      </c>
      <c r="E836" s="257"/>
      <c r="F836" s="443">
        <f>VLOOKUP($H836,LISTAS!$C$3:$D$37,2,0)</f>
        <v>4</v>
      </c>
      <c r="G836" s="256">
        <v>201452</v>
      </c>
      <c r="H836" s="256" t="s">
        <v>519</v>
      </c>
      <c r="I836" s="256" t="s">
        <v>32</v>
      </c>
      <c r="J836" s="256"/>
      <c r="K836" s="256" t="s">
        <v>8</v>
      </c>
      <c r="L836" s="421">
        <f>$L$834+$M$834</f>
        <v>19014</v>
      </c>
    </row>
    <row r="837" spans="1:14" ht="15" x14ac:dyDescent="0.25">
      <c r="A837">
        <f>COUNTIF($B$1:B837,'TABLA LM'!$D$6)</f>
        <v>5</v>
      </c>
      <c r="B837" s="256">
        <v>145693</v>
      </c>
      <c r="C837" s="256" t="s">
        <v>425</v>
      </c>
      <c r="D837" s="421">
        <v>18461</v>
      </c>
      <c r="E837" s="257"/>
      <c r="F837" s="443">
        <f>VLOOKUP($H837,LISTAS!$C$3:$D$37,2,0)</f>
        <v>5</v>
      </c>
      <c r="G837" s="256">
        <v>203264</v>
      </c>
      <c r="H837" s="256" t="s">
        <v>520</v>
      </c>
      <c r="I837" s="256" t="s">
        <v>24</v>
      </c>
      <c r="J837" s="256"/>
      <c r="K837" s="256" t="s">
        <v>8</v>
      </c>
      <c r="L837" s="421">
        <f t="shared" ref="L837:L840" si="35">$L$834+$M$834</f>
        <v>19014</v>
      </c>
    </row>
    <row r="838" spans="1:14" ht="15" x14ac:dyDescent="0.25">
      <c r="A838">
        <f>COUNTIF($B$1:B838,'TABLA LM'!$D$6)</f>
        <v>5</v>
      </c>
      <c r="B838" s="256">
        <v>145693</v>
      </c>
      <c r="C838" s="256" t="s">
        <v>425</v>
      </c>
      <c r="D838" s="421">
        <v>18461</v>
      </c>
      <c r="E838" s="257"/>
      <c r="F838" s="443">
        <f>VLOOKUP($H838,LISTAS!$C$3:$D$37,2,0)</f>
        <v>6</v>
      </c>
      <c r="G838" s="256">
        <v>203265</v>
      </c>
      <c r="H838" s="256" t="s">
        <v>525</v>
      </c>
      <c r="I838" s="256" t="s">
        <v>23</v>
      </c>
      <c r="J838" s="256"/>
      <c r="K838" s="256" t="s">
        <v>8</v>
      </c>
      <c r="L838" s="421">
        <f t="shared" si="35"/>
        <v>19014</v>
      </c>
    </row>
    <row r="839" spans="1:14" ht="15" x14ac:dyDescent="0.25">
      <c r="A839">
        <f>COUNTIF($B$1:B839,'TABLA LM'!$D$6)</f>
        <v>5</v>
      </c>
      <c r="B839" s="256">
        <v>145693</v>
      </c>
      <c r="C839" s="256" t="s">
        <v>425</v>
      </c>
      <c r="D839" s="421">
        <v>18461</v>
      </c>
      <c r="E839" s="257"/>
      <c r="F839" s="443">
        <f>VLOOKUP($H839,LISTAS!$C$3:$D$37,2,0)</f>
        <v>7</v>
      </c>
      <c r="G839" s="256">
        <v>214943</v>
      </c>
      <c r="H839" s="256" t="s">
        <v>521</v>
      </c>
      <c r="I839" s="256" t="s">
        <v>429</v>
      </c>
      <c r="J839" s="256"/>
      <c r="K839" s="256" t="s">
        <v>8</v>
      </c>
      <c r="L839" s="421">
        <f t="shared" si="35"/>
        <v>19014</v>
      </c>
    </row>
    <row r="840" spans="1:14" ht="15" x14ac:dyDescent="0.25">
      <c r="A840">
        <f>COUNTIF($B$1:B840,'TABLA LM'!$D$6)</f>
        <v>5</v>
      </c>
      <c r="B840" s="256">
        <v>145693</v>
      </c>
      <c r="C840" s="256" t="s">
        <v>425</v>
      </c>
      <c r="D840" s="421">
        <v>18461</v>
      </c>
      <c r="E840" s="257"/>
      <c r="F840" s="443">
        <f>VLOOKUP($H840,LISTAS!$C$3:$D$37,2,0)</f>
        <v>8</v>
      </c>
      <c r="G840" s="256">
        <v>214942</v>
      </c>
      <c r="H840" s="256" t="s">
        <v>522</v>
      </c>
      <c r="I840" s="256" t="s">
        <v>428</v>
      </c>
      <c r="J840" s="256"/>
      <c r="K840" s="256" t="s">
        <v>8</v>
      </c>
      <c r="L840" s="421">
        <f t="shared" si="35"/>
        <v>19014</v>
      </c>
    </row>
    <row r="841" spans="1:14" ht="15" x14ac:dyDescent="0.25">
      <c r="A841">
        <f>COUNTIF($B$1:B841,'TABLA LM'!$D$6)</f>
        <v>5</v>
      </c>
      <c r="B841" s="258">
        <v>145692</v>
      </c>
      <c r="C841" s="258" t="s">
        <v>425</v>
      </c>
      <c r="D841" s="422">
        <v>14563</v>
      </c>
      <c r="E841" s="259"/>
      <c r="F841" s="443">
        <f>VLOOKUP($H841,LISTAS!$C$3:$D$37,2,0)</f>
        <v>1</v>
      </c>
      <c r="G841" s="258">
        <v>130492</v>
      </c>
      <c r="H841" s="309" t="s">
        <v>531</v>
      </c>
      <c r="I841" s="258" t="s">
        <v>65</v>
      </c>
      <c r="J841" s="258">
        <v>5.149</v>
      </c>
      <c r="K841" s="258" t="s">
        <v>21</v>
      </c>
      <c r="L841" s="422">
        <v>75</v>
      </c>
      <c r="M841" s="477">
        <f>(J841*L842)/1000</f>
        <v>74.984887000000001</v>
      </c>
    </row>
    <row r="842" spans="1:14" ht="15" x14ac:dyDescent="0.25">
      <c r="A842">
        <f>COUNTIF($B$1:B842,'TABLA LM'!$D$6)</f>
        <v>5</v>
      </c>
      <c r="B842" s="258">
        <v>145692</v>
      </c>
      <c r="C842" s="258" t="s">
        <v>425</v>
      </c>
      <c r="D842" s="422">
        <v>14563</v>
      </c>
      <c r="E842" s="259"/>
      <c r="F842" s="443">
        <f>VLOOKUP($H842,LISTAS!$C$3:$D$37,2,0)</f>
        <v>2</v>
      </c>
      <c r="G842" s="258">
        <v>180228</v>
      </c>
      <c r="H842" s="258" t="s">
        <v>526</v>
      </c>
      <c r="I842" s="258" t="s">
        <v>561</v>
      </c>
      <c r="J842" s="258">
        <v>5.149</v>
      </c>
      <c r="K842" s="258" t="s">
        <v>8</v>
      </c>
      <c r="L842" s="422">
        <v>14563</v>
      </c>
      <c r="M842" s="2">
        <f>INT($L$842*3%)</f>
        <v>436</v>
      </c>
    </row>
    <row r="843" spans="1:14" ht="15" x14ac:dyDescent="0.25">
      <c r="A843">
        <f>COUNTIF($B$1:B843,'TABLA LM'!$D$6)</f>
        <v>5</v>
      </c>
      <c r="B843" s="258">
        <v>145692</v>
      </c>
      <c r="C843" s="258" t="s">
        <v>425</v>
      </c>
      <c r="D843" s="422">
        <v>14563</v>
      </c>
      <c r="E843" s="259"/>
      <c r="F843" s="443">
        <f>VLOOKUP($H843,LISTAS!$C$3:$D$37,2,0)</f>
        <v>3</v>
      </c>
      <c r="G843" s="258">
        <v>200833</v>
      </c>
      <c r="H843" s="258" t="s">
        <v>518</v>
      </c>
      <c r="I843" s="258" t="s">
        <v>27</v>
      </c>
      <c r="J843" s="258"/>
      <c r="K843" s="258" t="s">
        <v>8</v>
      </c>
      <c r="L843" s="422">
        <v>34</v>
      </c>
    </row>
    <row r="844" spans="1:14" ht="15" x14ac:dyDescent="0.25">
      <c r="A844">
        <f>COUNTIF($B$1:B844,'TABLA LM'!$D$6)</f>
        <v>5</v>
      </c>
      <c r="B844" s="258">
        <v>145692</v>
      </c>
      <c r="C844" s="258" t="s">
        <v>425</v>
      </c>
      <c r="D844" s="422">
        <v>14563</v>
      </c>
      <c r="E844" s="259"/>
      <c r="F844" s="443">
        <f>VLOOKUP($H844,LISTAS!$C$3:$D$37,2,0)</f>
        <v>4</v>
      </c>
      <c r="G844" s="258">
        <v>201452</v>
      </c>
      <c r="H844" s="258" t="s">
        <v>519</v>
      </c>
      <c r="I844" s="258" t="s">
        <v>32</v>
      </c>
      <c r="J844" s="258"/>
      <c r="K844" s="258" t="s">
        <v>8</v>
      </c>
      <c r="L844" s="422">
        <f>$L$842+$M$842</f>
        <v>14999</v>
      </c>
    </row>
    <row r="845" spans="1:14" ht="15" x14ac:dyDescent="0.25">
      <c r="A845">
        <f>COUNTIF($B$1:B845,'TABLA LM'!$D$6)</f>
        <v>5</v>
      </c>
      <c r="B845" s="258">
        <v>145692</v>
      </c>
      <c r="C845" s="258" t="s">
        <v>425</v>
      </c>
      <c r="D845" s="422">
        <v>14563</v>
      </c>
      <c r="E845" s="259"/>
      <c r="F845" s="443">
        <f>VLOOKUP($H845,LISTAS!$C$3:$D$37,2,0)</f>
        <v>5</v>
      </c>
      <c r="G845" s="258">
        <v>203264</v>
      </c>
      <c r="H845" s="258" t="s">
        <v>520</v>
      </c>
      <c r="I845" s="258" t="s">
        <v>24</v>
      </c>
      <c r="J845" s="258"/>
      <c r="K845" s="258" t="s">
        <v>8</v>
      </c>
      <c r="L845" s="422">
        <f t="shared" ref="L845:L848" si="36">$L$842+$M$842</f>
        <v>14999</v>
      </c>
    </row>
    <row r="846" spans="1:14" ht="15" x14ac:dyDescent="0.25">
      <c r="A846">
        <f>COUNTIF($B$1:B846,'TABLA LM'!$D$6)</f>
        <v>5</v>
      </c>
      <c r="B846" s="258">
        <v>145692</v>
      </c>
      <c r="C846" s="258" t="s">
        <v>425</v>
      </c>
      <c r="D846" s="422">
        <v>14563</v>
      </c>
      <c r="E846" s="259"/>
      <c r="F846" s="443">
        <f>VLOOKUP($H846,LISTAS!$C$3:$D$37,2,0)</f>
        <v>6</v>
      </c>
      <c r="G846" s="258">
        <v>203265</v>
      </c>
      <c r="H846" s="258" t="s">
        <v>525</v>
      </c>
      <c r="I846" s="258" t="s">
        <v>23</v>
      </c>
      <c r="J846" s="258"/>
      <c r="K846" s="258" t="s">
        <v>8</v>
      </c>
      <c r="L846" s="422">
        <f t="shared" si="36"/>
        <v>14999</v>
      </c>
    </row>
    <row r="847" spans="1:14" ht="15" x14ac:dyDescent="0.25">
      <c r="A847">
        <f>COUNTIF($B$1:B847,'TABLA LM'!$D$6)</f>
        <v>5</v>
      </c>
      <c r="B847" s="258">
        <v>145692</v>
      </c>
      <c r="C847" s="258" t="s">
        <v>425</v>
      </c>
      <c r="D847" s="422">
        <v>14563</v>
      </c>
      <c r="E847" s="259"/>
      <c r="F847" s="443">
        <f>VLOOKUP($H847,LISTAS!$C$3:$D$37,2,0)</f>
        <v>7</v>
      </c>
      <c r="G847" s="258">
        <v>214941</v>
      </c>
      <c r="H847" s="258" t="s">
        <v>521</v>
      </c>
      <c r="I847" s="258" t="s">
        <v>427</v>
      </c>
      <c r="J847" s="258"/>
      <c r="K847" s="258" t="s">
        <v>8</v>
      </c>
      <c r="L847" s="422">
        <f t="shared" si="36"/>
        <v>14999</v>
      </c>
    </row>
    <row r="848" spans="1:14" ht="15" x14ac:dyDescent="0.25">
      <c r="A848">
        <f>COUNTIF($B$1:B848,'TABLA LM'!$D$6)</f>
        <v>5</v>
      </c>
      <c r="B848" s="258">
        <v>145692</v>
      </c>
      <c r="C848" s="258" t="s">
        <v>425</v>
      </c>
      <c r="D848" s="422">
        <v>14563</v>
      </c>
      <c r="E848" s="259"/>
      <c r="F848" s="443">
        <f>VLOOKUP($H848,LISTAS!$C$3:$D$37,2,0)</f>
        <v>8</v>
      </c>
      <c r="G848" s="258">
        <v>214940</v>
      </c>
      <c r="H848" s="258" t="s">
        <v>522</v>
      </c>
      <c r="I848" s="258" t="s">
        <v>426</v>
      </c>
      <c r="J848" s="258"/>
      <c r="K848" s="258" t="s">
        <v>8</v>
      </c>
      <c r="L848" s="422">
        <f t="shared" si="36"/>
        <v>14999</v>
      </c>
    </row>
    <row r="849" spans="1:13" ht="15" x14ac:dyDescent="0.25">
      <c r="A849">
        <f>COUNTIF($B$1:B849,'TABLA LM'!$D$6)</f>
        <v>5</v>
      </c>
      <c r="B849" s="260">
        <v>144745</v>
      </c>
      <c r="C849" s="260" t="s">
        <v>307</v>
      </c>
      <c r="D849" s="423">
        <v>14563</v>
      </c>
      <c r="E849" s="261"/>
      <c r="F849" s="443">
        <f>VLOOKUP($H849,LISTAS!$C$3:$D$37,2,0)</f>
        <v>1</v>
      </c>
      <c r="G849" s="260">
        <v>130492</v>
      </c>
      <c r="H849" s="310" t="s">
        <v>531</v>
      </c>
      <c r="I849" s="260" t="s">
        <v>65</v>
      </c>
      <c r="J849" s="260">
        <v>5.149</v>
      </c>
      <c r="K849" s="260" t="s">
        <v>21</v>
      </c>
      <c r="L849" s="423">
        <v>75</v>
      </c>
      <c r="M849" s="477">
        <f>(J849*L850)/1000</f>
        <v>74.984887000000001</v>
      </c>
    </row>
    <row r="850" spans="1:13" ht="15" x14ac:dyDescent="0.25">
      <c r="A850">
        <f>COUNTIF($B$1:B850,'TABLA LM'!$D$6)</f>
        <v>5</v>
      </c>
      <c r="B850" s="260">
        <v>144745</v>
      </c>
      <c r="C850" s="260" t="s">
        <v>307</v>
      </c>
      <c r="D850" s="423">
        <v>14563</v>
      </c>
      <c r="E850" s="261"/>
      <c r="F850" s="443">
        <f>VLOOKUP($H850,LISTAS!$C$3:$D$37,2,0)</f>
        <v>2</v>
      </c>
      <c r="G850" s="260">
        <v>180228</v>
      </c>
      <c r="H850" s="260" t="s">
        <v>526</v>
      </c>
      <c r="I850" s="260" t="s">
        <v>561</v>
      </c>
      <c r="J850" s="260">
        <v>5.149</v>
      </c>
      <c r="K850" s="260" t="s">
        <v>8</v>
      </c>
      <c r="L850" s="423">
        <v>14563</v>
      </c>
      <c r="M850" s="2">
        <f>INT($L$850*3%)</f>
        <v>436</v>
      </c>
    </row>
    <row r="851" spans="1:13" ht="15" x14ac:dyDescent="0.25">
      <c r="A851">
        <f>COUNTIF($B$1:B851,'TABLA LM'!$D$6)</f>
        <v>5</v>
      </c>
      <c r="B851" s="260">
        <v>144745</v>
      </c>
      <c r="C851" s="260" t="s">
        <v>307</v>
      </c>
      <c r="D851" s="423">
        <v>14563</v>
      </c>
      <c r="E851" s="261"/>
      <c r="F851" s="443">
        <f>VLOOKUP($H851,LISTAS!$C$3:$D$37,2,0)</f>
        <v>3</v>
      </c>
      <c r="G851" s="260">
        <v>200834</v>
      </c>
      <c r="H851" s="260" t="s">
        <v>518</v>
      </c>
      <c r="I851" s="260" t="s">
        <v>73</v>
      </c>
      <c r="J851" s="260"/>
      <c r="K851" s="260" t="s">
        <v>8</v>
      </c>
      <c r="L851" s="423">
        <v>46</v>
      </c>
    </row>
    <row r="852" spans="1:13" ht="15" x14ac:dyDescent="0.25">
      <c r="A852">
        <f>COUNTIF($B$1:B852,'TABLA LM'!$D$6)</f>
        <v>5</v>
      </c>
      <c r="B852" s="260">
        <v>144745</v>
      </c>
      <c r="C852" s="260" t="s">
        <v>307</v>
      </c>
      <c r="D852" s="423">
        <v>14563</v>
      </c>
      <c r="E852" s="261"/>
      <c r="F852" s="443">
        <f>VLOOKUP($H852,LISTAS!$C$3:$D$37,2,0)</f>
        <v>4</v>
      </c>
      <c r="G852" s="260">
        <v>201452</v>
      </c>
      <c r="H852" s="260" t="s">
        <v>519</v>
      </c>
      <c r="I852" s="260" t="s">
        <v>32</v>
      </c>
      <c r="J852" s="260"/>
      <c r="K852" s="260" t="s">
        <v>8</v>
      </c>
      <c r="L852" s="423">
        <f>$L$850+$M$850</f>
        <v>14999</v>
      </c>
    </row>
    <row r="853" spans="1:13" ht="15" x14ac:dyDescent="0.25">
      <c r="A853">
        <f>COUNTIF($B$1:B853,'TABLA LM'!$D$6)</f>
        <v>5</v>
      </c>
      <c r="B853" s="260">
        <v>144745</v>
      </c>
      <c r="C853" s="260" t="s">
        <v>307</v>
      </c>
      <c r="D853" s="423">
        <v>14563</v>
      </c>
      <c r="E853" s="261"/>
      <c r="F853" s="443">
        <f>VLOOKUP($H853,LISTAS!$C$3:$D$37,2,0)</f>
        <v>5</v>
      </c>
      <c r="G853" s="260">
        <v>203264</v>
      </c>
      <c r="H853" s="260" t="s">
        <v>520</v>
      </c>
      <c r="I853" s="260" t="s">
        <v>24</v>
      </c>
      <c r="J853" s="260"/>
      <c r="K853" s="260" t="s">
        <v>8</v>
      </c>
      <c r="L853" s="423">
        <f t="shared" ref="L853:L857" si="37">$L$850+$M$850</f>
        <v>14999</v>
      </c>
    </row>
    <row r="854" spans="1:13" ht="15" x14ac:dyDescent="0.25">
      <c r="A854">
        <f>COUNTIF($B$1:B854,'TABLA LM'!$D$6)</f>
        <v>5</v>
      </c>
      <c r="B854" s="260">
        <v>144745</v>
      </c>
      <c r="C854" s="260" t="s">
        <v>307</v>
      </c>
      <c r="D854" s="423">
        <v>14563</v>
      </c>
      <c r="E854" s="261"/>
      <c r="F854" s="443">
        <f>VLOOKUP($H854,LISTAS!$C$3:$D$37,2,0)</f>
        <v>6</v>
      </c>
      <c r="G854" s="260">
        <v>203265</v>
      </c>
      <c r="H854" s="260" t="s">
        <v>525</v>
      </c>
      <c r="I854" s="260" t="s">
        <v>23</v>
      </c>
      <c r="J854" s="260"/>
      <c r="K854" s="260" t="s">
        <v>8</v>
      </c>
      <c r="L854" s="423">
        <f t="shared" si="37"/>
        <v>14999</v>
      </c>
    </row>
    <row r="855" spans="1:13" ht="15" x14ac:dyDescent="0.25">
      <c r="A855">
        <f>COUNTIF($B$1:B855,'TABLA LM'!$D$6)</f>
        <v>5</v>
      </c>
      <c r="B855" s="260">
        <v>144745</v>
      </c>
      <c r="C855" s="260" t="s">
        <v>307</v>
      </c>
      <c r="D855" s="423">
        <v>14563</v>
      </c>
      <c r="E855" s="261"/>
      <c r="F855" s="443">
        <f>VLOOKUP($H855,LISTAS!$C$3:$D$37,2,0)</f>
        <v>7</v>
      </c>
      <c r="G855" s="260">
        <v>209832</v>
      </c>
      <c r="H855" s="260" t="s">
        <v>521</v>
      </c>
      <c r="I855" s="260" t="s">
        <v>308</v>
      </c>
      <c r="J855" s="260"/>
      <c r="K855" s="260" t="s">
        <v>8</v>
      </c>
      <c r="L855" s="423">
        <f t="shared" si="37"/>
        <v>14999</v>
      </c>
    </row>
    <row r="856" spans="1:13" ht="15" x14ac:dyDescent="0.25">
      <c r="A856">
        <f>COUNTIF($B$1:B856,'TABLA LM'!$D$6)</f>
        <v>5</v>
      </c>
      <c r="B856" s="260">
        <v>144745</v>
      </c>
      <c r="C856" s="260" t="s">
        <v>307</v>
      </c>
      <c r="D856" s="423">
        <v>14563</v>
      </c>
      <c r="E856" s="261"/>
      <c r="F856" s="443">
        <f>VLOOKUP($H856,LISTAS!$C$3:$D$37,2,0)</f>
        <v>8</v>
      </c>
      <c r="G856" s="260">
        <v>209833</v>
      </c>
      <c r="H856" s="260" t="s">
        <v>522</v>
      </c>
      <c r="I856" s="260" t="s">
        <v>309</v>
      </c>
      <c r="J856" s="260"/>
      <c r="K856" s="260" t="s">
        <v>8</v>
      </c>
      <c r="L856" s="423">
        <f t="shared" si="37"/>
        <v>14999</v>
      </c>
    </row>
    <row r="857" spans="1:13" ht="15" x14ac:dyDescent="0.25">
      <c r="A857">
        <f>COUNTIF($B$1:B857,'TABLA LM'!$D$6)</f>
        <v>5</v>
      </c>
      <c r="B857" s="260">
        <v>144745</v>
      </c>
      <c r="C857" s="260" t="s">
        <v>307</v>
      </c>
      <c r="D857" s="423">
        <v>14563</v>
      </c>
      <c r="E857" s="261"/>
      <c r="F857" s="443">
        <f>VLOOKUP($H857,LISTAS!$C$3:$D$37,2,0)</f>
        <v>9</v>
      </c>
      <c r="G857" s="260">
        <v>209837</v>
      </c>
      <c r="H857" s="260" t="s">
        <v>528</v>
      </c>
      <c r="I857" s="260" t="s">
        <v>310</v>
      </c>
      <c r="J857" s="260"/>
      <c r="K857" s="260" t="s">
        <v>8</v>
      </c>
      <c r="L857" s="423">
        <f t="shared" si="37"/>
        <v>14999</v>
      </c>
    </row>
    <row r="858" spans="1:13" ht="15" x14ac:dyDescent="0.25">
      <c r="A858">
        <f>COUNTIF($B$1:B858,'TABLA LM'!$D$6)</f>
        <v>5</v>
      </c>
      <c r="B858" s="262" t="s">
        <v>514</v>
      </c>
      <c r="C858" s="263" t="s">
        <v>64</v>
      </c>
      <c r="D858" s="424">
        <v>18461</v>
      </c>
      <c r="E858" s="264"/>
      <c r="F858" s="443">
        <f>VLOOKUP($H858,LISTAS!$C$3:$D$37,2,0)</f>
        <v>1</v>
      </c>
      <c r="G858" s="473">
        <v>130492</v>
      </c>
      <c r="H858" s="475" t="s">
        <v>531</v>
      </c>
      <c r="I858" s="473" t="s">
        <v>65</v>
      </c>
      <c r="J858" s="473">
        <v>5.149</v>
      </c>
      <c r="K858" s="473" t="s">
        <v>21</v>
      </c>
      <c r="L858" s="474">
        <v>100</v>
      </c>
      <c r="M858" s="477">
        <f>(J858*L859)/1000</f>
        <v>95.055689000000001</v>
      </c>
    </row>
    <row r="859" spans="1:13" ht="15" x14ac:dyDescent="0.25">
      <c r="A859">
        <f>COUNTIF($B$1:B859,'TABLA LM'!$D$6)</f>
        <v>5</v>
      </c>
      <c r="B859" s="262" t="s">
        <v>514</v>
      </c>
      <c r="C859" s="263" t="s">
        <v>64</v>
      </c>
      <c r="D859" s="424">
        <v>18461</v>
      </c>
      <c r="E859" s="264"/>
      <c r="F859" s="443">
        <f>VLOOKUP($H859,LISTAS!$C$3:$D$37,2,0)</f>
        <v>2</v>
      </c>
      <c r="G859" s="263">
        <v>180228</v>
      </c>
      <c r="H859" s="263" t="s">
        <v>526</v>
      </c>
      <c r="I859" s="263" t="s">
        <v>561</v>
      </c>
      <c r="J859" s="263">
        <v>5.149</v>
      </c>
      <c r="K859" s="263" t="s">
        <v>8</v>
      </c>
      <c r="L859" s="424">
        <v>18461</v>
      </c>
      <c r="M859" s="2">
        <v>554</v>
      </c>
    </row>
    <row r="860" spans="1:13" ht="15" x14ac:dyDescent="0.25">
      <c r="A860">
        <f>COUNTIF($B$1:B860,'TABLA LM'!$D$6)</f>
        <v>5</v>
      </c>
      <c r="B860" s="262" t="s">
        <v>514</v>
      </c>
      <c r="C860" s="263" t="s">
        <v>64</v>
      </c>
      <c r="D860" s="424">
        <v>18461</v>
      </c>
      <c r="E860" s="264"/>
      <c r="F860" s="443">
        <f>VLOOKUP($H860,LISTAS!$C$3:$D$37,2,0)</f>
        <v>3</v>
      </c>
      <c r="G860" s="263">
        <v>200833</v>
      </c>
      <c r="H860" s="263" t="s">
        <v>518</v>
      </c>
      <c r="I860" s="263" t="s">
        <v>27</v>
      </c>
      <c r="J860" s="263"/>
      <c r="K860" s="263" t="s">
        <v>8</v>
      </c>
      <c r="L860" s="424">
        <v>43</v>
      </c>
    </row>
    <row r="861" spans="1:13" ht="15" x14ac:dyDescent="0.25">
      <c r="A861">
        <f>COUNTIF($B$1:B861,'TABLA LM'!$D$6)</f>
        <v>5</v>
      </c>
      <c r="B861" s="262" t="s">
        <v>514</v>
      </c>
      <c r="C861" s="263" t="s">
        <v>64</v>
      </c>
      <c r="D861" s="424">
        <v>18461</v>
      </c>
      <c r="E861" s="264"/>
      <c r="F861" s="443">
        <f>VLOOKUP($H861,LISTAS!$C$3:$D$37,2,0)</f>
        <v>4</v>
      </c>
      <c r="G861" s="263">
        <v>201452</v>
      </c>
      <c r="H861" s="263" t="s">
        <v>519</v>
      </c>
      <c r="I861" s="263" t="s">
        <v>32</v>
      </c>
      <c r="J861" s="263"/>
      <c r="K861" s="263" t="s">
        <v>8</v>
      </c>
      <c r="L861" s="424">
        <f>$L$859+$M$859</f>
        <v>19015</v>
      </c>
    </row>
    <row r="862" spans="1:13" ht="15" x14ac:dyDescent="0.25">
      <c r="A862">
        <f>COUNTIF($B$1:B862,'TABLA LM'!$D$6)</f>
        <v>5</v>
      </c>
      <c r="B862" s="262" t="s">
        <v>514</v>
      </c>
      <c r="C862" s="263" t="s">
        <v>64</v>
      </c>
      <c r="D862" s="424">
        <v>18461</v>
      </c>
      <c r="E862" s="264"/>
      <c r="F862" s="443">
        <f>VLOOKUP($H862,LISTAS!$C$3:$D$37,2,0)</f>
        <v>5</v>
      </c>
      <c r="G862" s="263">
        <v>203264</v>
      </c>
      <c r="H862" s="263" t="s">
        <v>520</v>
      </c>
      <c r="I862" s="263" t="s">
        <v>24</v>
      </c>
      <c r="J862" s="263"/>
      <c r="K862" s="263" t="s">
        <v>8</v>
      </c>
      <c r="L862" s="424">
        <f t="shared" ref="L862:L865" si="38">$L$859+$M$859</f>
        <v>19015</v>
      </c>
    </row>
    <row r="863" spans="1:13" ht="15" x14ac:dyDescent="0.25">
      <c r="A863">
        <f>COUNTIF($B$1:B863,'TABLA LM'!$D$6)</f>
        <v>5</v>
      </c>
      <c r="B863" s="262" t="s">
        <v>514</v>
      </c>
      <c r="C863" s="263" t="s">
        <v>64</v>
      </c>
      <c r="D863" s="424">
        <v>18461</v>
      </c>
      <c r="E863" s="264"/>
      <c r="F863" s="443">
        <f>VLOOKUP($H863,LISTAS!$C$3:$D$37,2,0)</f>
        <v>6</v>
      </c>
      <c r="G863" s="263">
        <v>203265</v>
      </c>
      <c r="H863" s="263" t="s">
        <v>525</v>
      </c>
      <c r="I863" s="263" t="s">
        <v>23</v>
      </c>
      <c r="J863" s="263"/>
      <c r="K863" s="263" t="s">
        <v>8</v>
      </c>
      <c r="L863" s="424">
        <f t="shared" si="38"/>
        <v>19015</v>
      </c>
    </row>
    <row r="864" spans="1:13" ht="15" x14ac:dyDescent="0.25">
      <c r="A864">
        <f>COUNTIF($B$1:B864,'TABLA LM'!$D$6)</f>
        <v>5</v>
      </c>
      <c r="B864" s="262" t="s">
        <v>514</v>
      </c>
      <c r="C864" s="263" t="s">
        <v>64</v>
      </c>
      <c r="D864" s="424">
        <v>18461</v>
      </c>
      <c r="E864" s="264"/>
      <c r="F864" s="443">
        <f>VLOOKUP($H864,LISTAS!$C$3:$D$37,2,0)</f>
        <v>7</v>
      </c>
      <c r="G864" s="263">
        <v>211885</v>
      </c>
      <c r="H864" s="263" t="s">
        <v>521</v>
      </c>
      <c r="I864" s="263" t="s">
        <v>69</v>
      </c>
      <c r="J864" s="263"/>
      <c r="K864" s="263" t="s">
        <v>8</v>
      </c>
      <c r="L864" s="424">
        <f t="shared" si="38"/>
        <v>19015</v>
      </c>
    </row>
    <row r="865" spans="1:13" ht="15" x14ac:dyDescent="0.25">
      <c r="A865">
        <f>COUNTIF($B$1:B865,'TABLA LM'!$D$6)</f>
        <v>5</v>
      </c>
      <c r="B865" s="262" t="s">
        <v>514</v>
      </c>
      <c r="C865" s="263" t="s">
        <v>64</v>
      </c>
      <c r="D865" s="424">
        <v>18461</v>
      </c>
      <c r="E865" s="264"/>
      <c r="F865" s="443">
        <f>VLOOKUP($H865,LISTAS!$C$3:$D$37,2,0)</f>
        <v>8</v>
      </c>
      <c r="G865" s="263">
        <v>211887</v>
      </c>
      <c r="H865" s="263" t="s">
        <v>522</v>
      </c>
      <c r="I865" s="263" t="s">
        <v>68</v>
      </c>
      <c r="J865" s="263"/>
      <c r="K865" s="263" t="s">
        <v>8</v>
      </c>
      <c r="L865" s="424">
        <f t="shared" si="38"/>
        <v>19015</v>
      </c>
    </row>
    <row r="866" spans="1:13" ht="15" x14ac:dyDescent="0.25">
      <c r="A866">
        <f>COUNTIF($B$1:B866,'TABLA LM'!$D$6)</f>
        <v>5</v>
      </c>
      <c r="B866" s="265" t="s">
        <v>515</v>
      </c>
      <c r="C866" s="266" t="s">
        <v>64</v>
      </c>
      <c r="D866" s="425">
        <v>14563</v>
      </c>
      <c r="E866" s="267"/>
      <c r="F866" s="443">
        <f>VLOOKUP($H866,LISTAS!$C$3:$D$37,2,0)</f>
        <v>1</v>
      </c>
      <c r="G866" s="266">
        <v>130492</v>
      </c>
      <c r="H866" s="312" t="s">
        <v>531</v>
      </c>
      <c r="I866" s="266" t="s">
        <v>65</v>
      </c>
      <c r="J866" s="266">
        <v>5.149</v>
      </c>
      <c r="K866" s="266" t="s">
        <v>21</v>
      </c>
      <c r="L866" s="425">
        <v>75</v>
      </c>
      <c r="M866" s="477">
        <f>(J866*L867)/1000</f>
        <v>74.984887000000001</v>
      </c>
    </row>
    <row r="867" spans="1:13" ht="15" x14ac:dyDescent="0.25">
      <c r="A867">
        <f>COUNTIF($B$1:B867,'TABLA LM'!$D$6)</f>
        <v>5</v>
      </c>
      <c r="B867" s="265" t="s">
        <v>515</v>
      </c>
      <c r="C867" s="266" t="s">
        <v>64</v>
      </c>
      <c r="D867" s="425">
        <v>14563</v>
      </c>
      <c r="E867" s="267"/>
      <c r="F867" s="443">
        <f>VLOOKUP($H867,LISTAS!$C$3:$D$37,2,0)</f>
        <v>2</v>
      </c>
      <c r="G867" s="266">
        <v>180228</v>
      </c>
      <c r="H867" s="266" t="s">
        <v>526</v>
      </c>
      <c r="I867" s="266" t="s">
        <v>561</v>
      </c>
      <c r="J867" s="266">
        <v>5.149</v>
      </c>
      <c r="K867" s="266" t="s">
        <v>8</v>
      </c>
      <c r="L867" s="425">
        <v>14563</v>
      </c>
      <c r="M867" s="2">
        <v>437</v>
      </c>
    </row>
    <row r="868" spans="1:13" ht="15" x14ac:dyDescent="0.25">
      <c r="A868">
        <f>COUNTIF($B$1:B868,'TABLA LM'!$D$6)</f>
        <v>5</v>
      </c>
      <c r="B868" s="265" t="s">
        <v>515</v>
      </c>
      <c r="C868" s="266" t="s">
        <v>64</v>
      </c>
      <c r="D868" s="425">
        <v>14563</v>
      </c>
      <c r="E868" s="267"/>
      <c r="F868" s="443">
        <f>VLOOKUP($H868,LISTAS!$C$3:$D$37,2,0)</f>
        <v>3</v>
      </c>
      <c r="G868" s="266">
        <v>200833</v>
      </c>
      <c r="H868" s="266" t="s">
        <v>518</v>
      </c>
      <c r="I868" s="266" t="s">
        <v>27</v>
      </c>
      <c r="J868" s="266"/>
      <c r="K868" s="266" t="s">
        <v>8</v>
      </c>
      <c r="L868" s="425">
        <v>34</v>
      </c>
    </row>
    <row r="869" spans="1:13" ht="15" x14ac:dyDescent="0.25">
      <c r="A869">
        <f>COUNTIF($B$1:B869,'TABLA LM'!$D$6)</f>
        <v>5</v>
      </c>
      <c r="B869" s="265" t="s">
        <v>515</v>
      </c>
      <c r="C869" s="266" t="s">
        <v>64</v>
      </c>
      <c r="D869" s="425">
        <v>14563</v>
      </c>
      <c r="E869" s="267"/>
      <c r="F869" s="443">
        <f>VLOOKUP($H869,LISTAS!$C$3:$D$37,2,0)</f>
        <v>4</v>
      </c>
      <c r="G869" s="266">
        <v>201452</v>
      </c>
      <c r="H869" s="266" t="s">
        <v>519</v>
      </c>
      <c r="I869" s="266" t="s">
        <v>32</v>
      </c>
      <c r="J869" s="266"/>
      <c r="K869" s="266" t="s">
        <v>8</v>
      </c>
      <c r="L869" s="425">
        <f>$L$867+$M$867</f>
        <v>15000</v>
      </c>
    </row>
    <row r="870" spans="1:13" ht="15" x14ac:dyDescent="0.25">
      <c r="A870">
        <f>COUNTIF($B$1:B870,'TABLA LM'!$D$6)</f>
        <v>5</v>
      </c>
      <c r="B870" s="265" t="s">
        <v>515</v>
      </c>
      <c r="C870" s="266" t="s">
        <v>64</v>
      </c>
      <c r="D870" s="425">
        <v>14563</v>
      </c>
      <c r="E870" s="267"/>
      <c r="F870" s="443">
        <f>VLOOKUP($H870,LISTAS!$C$3:$D$37,2,0)</f>
        <v>5</v>
      </c>
      <c r="G870" s="266">
        <v>203264</v>
      </c>
      <c r="H870" s="266" t="s">
        <v>520</v>
      </c>
      <c r="I870" s="266" t="s">
        <v>24</v>
      </c>
      <c r="J870" s="266"/>
      <c r="K870" s="266" t="s">
        <v>8</v>
      </c>
      <c r="L870" s="425">
        <f t="shared" ref="L870:L873" si="39">$L$867+$M$867</f>
        <v>15000</v>
      </c>
    </row>
    <row r="871" spans="1:13" ht="15" x14ac:dyDescent="0.25">
      <c r="A871">
        <f>COUNTIF($B$1:B871,'TABLA LM'!$D$6)</f>
        <v>5</v>
      </c>
      <c r="B871" s="265" t="s">
        <v>515</v>
      </c>
      <c r="C871" s="266" t="s">
        <v>64</v>
      </c>
      <c r="D871" s="425">
        <v>14563</v>
      </c>
      <c r="E871" s="267"/>
      <c r="F871" s="443">
        <f>VLOOKUP($H871,LISTAS!$C$3:$D$37,2,0)</f>
        <v>6</v>
      </c>
      <c r="G871" s="266">
        <v>203265</v>
      </c>
      <c r="H871" s="266" t="s">
        <v>525</v>
      </c>
      <c r="I871" s="266" t="s">
        <v>23</v>
      </c>
      <c r="J871" s="266"/>
      <c r="K871" s="266" t="s">
        <v>8</v>
      </c>
      <c r="L871" s="425">
        <f t="shared" si="39"/>
        <v>15000</v>
      </c>
    </row>
    <row r="872" spans="1:13" ht="15" x14ac:dyDescent="0.25">
      <c r="A872">
        <f>COUNTIF($B$1:B872,'TABLA LM'!$D$6)</f>
        <v>5</v>
      </c>
      <c r="B872" s="265" t="s">
        <v>515</v>
      </c>
      <c r="C872" s="266" t="s">
        <v>64</v>
      </c>
      <c r="D872" s="425">
        <v>14563</v>
      </c>
      <c r="E872" s="267"/>
      <c r="F872" s="443">
        <f>VLOOKUP($H872,LISTAS!$C$3:$D$37,2,0)</f>
        <v>7</v>
      </c>
      <c r="G872" s="266">
        <v>211884</v>
      </c>
      <c r="H872" s="266" t="s">
        <v>521</v>
      </c>
      <c r="I872" s="266" t="s">
        <v>67</v>
      </c>
      <c r="J872" s="266"/>
      <c r="K872" s="266" t="s">
        <v>8</v>
      </c>
      <c r="L872" s="425">
        <f t="shared" si="39"/>
        <v>15000</v>
      </c>
    </row>
    <row r="873" spans="1:13" ht="15" x14ac:dyDescent="0.25">
      <c r="A873">
        <f>COUNTIF($B$1:B873,'TABLA LM'!$D$6)</f>
        <v>5</v>
      </c>
      <c r="B873" s="265" t="s">
        <v>515</v>
      </c>
      <c r="C873" s="266" t="s">
        <v>64</v>
      </c>
      <c r="D873" s="425">
        <v>14563</v>
      </c>
      <c r="E873" s="267"/>
      <c r="F873" s="443">
        <f>VLOOKUP($H873,LISTAS!$C$3:$D$37,2,0)</f>
        <v>8</v>
      </c>
      <c r="G873" s="266">
        <v>211886</v>
      </c>
      <c r="H873" s="266" t="s">
        <v>522</v>
      </c>
      <c r="I873" s="266" t="s">
        <v>66</v>
      </c>
      <c r="J873" s="266"/>
      <c r="K873" s="266" t="s">
        <v>8</v>
      </c>
      <c r="L873" s="425">
        <f t="shared" si="39"/>
        <v>15000</v>
      </c>
    </row>
    <row r="874" spans="1:13" ht="15" x14ac:dyDescent="0.25">
      <c r="A874">
        <f>COUNTIF($B$1:B874,'TABLA LM'!$D$6)</f>
        <v>5</v>
      </c>
      <c r="B874" s="268">
        <v>143609</v>
      </c>
      <c r="C874" s="268" t="s">
        <v>221</v>
      </c>
      <c r="D874" s="474">
        <v>14563</v>
      </c>
      <c r="E874" s="269"/>
      <c r="F874" s="443">
        <f>VLOOKUP($H874,LISTAS!$C$3:$D$37,2,0)</f>
        <v>1</v>
      </c>
      <c r="G874" s="268">
        <v>130492</v>
      </c>
      <c r="H874" s="313" t="s">
        <v>531</v>
      </c>
      <c r="I874" s="268" t="s">
        <v>65</v>
      </c>
      <c r="J874" s="268">
        <v>5.149</v>
      </c>
      <c r="K874" s="268" t="s">
        <v>21</v>
      </c>
      <c r="L874" s="426">
        <v>75</v>
      </c>
      <c r="M874" s="477">
        <f>(J874*L875)/1000</f>
        <v>74.984887000000001</v>
      </c>
    </row>
    <row r="875" spans="1:13" ht="15" x14ac:dyDescent="0.25">
      <c r="A875">
        <f>COUNTIF($B$1:B875,'TABLA LM'!$D$6)</f>
        <v>5</v>
      </c>
      <c r="B875" s="268">
        <v>143609</v>
      </c>
      <c r="C875" s="268" t="s">
        <v>221</v>
      </c>
      <c r="D875" s="474">
        <v>14563</v>
      </c>
      <c r="E875" s="269"/>
      <c r="F875" s="443">
        <f>VLOOKUP($H875,LISTAS!$C$3:$D$37,2,0)</f>
        <v>2</v>
      </c>
      <c r="G875" s="268">
        <v>180228</v>
      </c>
      <c r="H875" s="268" t="s">
        <v>526</v>
      </c>
      <c r="I875" s="268" t="s">
        <v>561</v>
      </c>
      <c r="J875" s="268">
        <v>5.149</v>
      </c>
      <c r="K875" s="268" t="s">
        <v>8</v>
      </c>
      <c r="L875" s="426">
        <v>14563</v>
      </c>
      <c r="M875" s="2">
        <v>437</v>
      </c>
    </row>
    <row r="876" spans="1:13" ht="15" x14ac:dyDescent="0.25">
      <c r="A876">
        <f>COUNTIF($B$1:B876,'TABLA LM'!$D$6)</f>
        <v>5</v>
      </c>
      <c r="B876" s="268">
        <v>143609</v>
      </c>
      <c r="C876" s="268" t="s">
        <v>221</v>
      </c>
      <c r="D876" s="474">
        <v>14563</v>
      </c>
      <c r="E876" s="269"/>
      <c r="F876" s="443">
        <f>VLOOKUP($H876,LISTAS!$C$3:$D$37,2,0)</f>
        <v>3</v>
      </c>
      <c r="G876" s="268">
        <v>200834</v>
      </c>
      <c r="H876" s="268" t="s">
        <v>518</v>
      </c>
      <c r="I876" s="268" t="s">
        <v>73</v>
      </c>
      <c r="J876" s="268"/>
      <c r="K876" s="268" t="s">
        <v>8</v>
      </c>
      <c r="L876" s="426">
        <v>47</v>
      </c>
    </row>
    <row r="877" spans="1:13" ht="15" x14ac:dyDescent="0.25">
      <c r="A877">
        <f>COUNTIF($B$1:B877,'TABLA LM'!$D$6)</f>
        <v>5</v>
      </c>
      <c r="B877" s="268">
        <v>143609</v>
      </c>
      <c r="C877" s="268" t="s">
        <v>221</v>
      </c>
      <c r="D877" s="474">
        <v>14563</v>
      </c>
      <c r="E877" s="269"/>
      <c r="F877" s="443">
        <f>VLOOKUP($H877,LISTAS!$C$3:$D$37,2,0)</f>
        <v>4</v>
      </c>
      <c r="G877" s="268">
        <v>201452</v>
      </c>
      <c r="H877" s="268" t="s">
        <v>519</v>
      </c>
      <c r="I877" s="268" t="s">
        <v>32</v>
      </c>
      <c r="J877" s="268"/>
      <c r="K877" s="268" t="s">
        <v>8</v>
      </c>
      <c r="L877" s="426">
        <f>$L$875+$M$875</f>
        <v>15000</v>
      </c>
    </row>
    <row r="878" spans="1:13" ht="15" x14ac:dyDescent="0.25">
      <c r="A878">
        <f>COUNTIF($B$1:B878,'TABLA LM'!$D$6)</f>
        <v>5</v>
      </c>
      <c r="B878" s="268">
        <v>143609</v>
      </c>
      <c r="C878" s="268" t="s">
        <v>221</v>
      </c>
      <c r="D878" s="474">
        <v>14563</v>
      </c>
      <c r="E878" s="269"/>
      <c r="F878" s="443">
        <f>VLOOKUP($H878,LISTAS!$C$3:$D$37,2,0)</f>
        <v>5</v>
      </c>
      <c r="G878" s="268">
        <v>203264</v>
      </c>
      <c r="H878" s="268" t="s">
        <v>520</v>
      </c>
      <c r="I878" s="268" t="s">
        <v>24</v>
      </c>
      <c r="J878" s="268"/>
      <c r="K878" s="268" t="s">
        <v>8</v>
      </c>
      <c r="L878" s="426">
        <f t="shared" ref="L878:L882" si="40">$L$875+$M$875</f>
        <v>15000</v>
      </c>
    </row>
    <row r="879" spans="1:13" ht="15" x14ac:dyDescent="0.25">
      <c r="A879">
        <f>COUNTIF($B$1:B879,'TABLA LM'!$D$6)</f>
        <v>5</v>
      </c>
      <c r="B879" s="268">
        <v>143609</v>
      </c>
      <c r="C879" s="268" t="s">
        <v>221</v>
      </c>
      <c r="D879" s="474">
        <v>14563</v>
      </c>
      <c r="E879" s="269"/>
      <c r="F879" s="443">
        <f>VLOOKUP($H879,LISTAS!$C$3:$D$37,2,0)</f>
        <v>6</v>
      </c>
      <c r="G879" s="268">
        <v>203265</v>
      </c>
      <c r="H879" s="268" t="s">
        <v>525</v>
      </c>
      <c r="I879" s="268" t="s">
        <v>23</v>
      </c>
      <c r="J879" s="268"/>
      <c r="K879" s="268" t="s">
        <v>8</v>
      </c>
      <c r="L879" s="426">
        <f t="shared" si="40"/>
        <v>15000</v>
      </c>
    </row>
    <row r="880" spans="1:13" ht="15" x14ac:dyDescent="0.25">
      <c r="A880">
        <f>COUNTIF($B$1:B880,'TABLA LM'!$D$6)</f>
        <v>5</v>
      </c>
      <c r="B880" s="268">
        <v>143609</v>
      </c>
      <c r="C880" s="268" t="s">
        <v>221</v>
      </c>
      <c r="D880" s="474">
        <v>14563</v>
      </c>
      <c r="E880" s="269"/>
      <c r="F880" s="443">
        <f>VLOOKUP($H880,LISTAS!$C$3:$D$37,2,0)</f>
        <v>7</v>
      </c>
      <c r="G880" s="268">
        <v>212507</v>
      </c>
      <c r="H880" s="268" t="s">
        <v>521</v>
      </c>
      <c r="I880" s="268" t="s">
        <v>224</v>
      </c>
      <c r="J880" s="268"/>
      <c r="K880" s="268" t="s">
        <v>8</v>
      </c>
      <c r="L880" s="426">
        <f t="shared" si="40"/>
        <v>15000</v>
      </c>
    </row>
    <row r="881" spans="1:530" ht="15" x14ac:dyDescent="0.25">
      <c r="A881">
        <f>COUNTIF($B$1:B881,'TABLA LM'!$D$6)</f>
        <v>5</v>
      </c>
      <c r="B881" s="268">
        <v>143609</v>
      </c>
      <c r="C881" s="268" t="s">
        <v>221</v>
      </c>
      <c r="D881" s="474">
        <v>14563</v>
      </c>
      <c r="E881" s="269"/>
      <c r="F881" s="443">
        <f>VLOOKUP($H881,LISTAS!$C$3:$D$37,2,0)</f>
        <v>8</v>
      </c>
      <c r="G881" s="268">
        <v>212508</v>
      </c>
      <c r="H881" s="268" t="s">
        <v>522</v>
      </c>
      <c r="I881" s="268" t="s">
        <v>222</v>
      </c>
      <c r="J881" s="268"/>
      <c r="K881" s="268" t="s">
        <v>8</v>
      </c>
      <c r="L881" s="426">
        <f t="shared" si="40"/>
        <v>15000</v>
      </c>
    </row>
    <row r="882" spans="1:530" ht="15" x14ac:dyDescent="0.25">
      <c r="A882">
        <f>COUNTIF($B$1:B882,'TABLA LM'!$D$6)</f>
        <v>5</v>
      </c>
      <c r="B882" s="268">
        <v>143609</v>
      </c>
      <c r="C882" s="268" t="s">
        <v>221</v>
      </c>
      <c r="D882" s="474">
        <v>14563</v>
      </c>
      <c r="E882" s="269"/>
      <c r="F882" s="443">
        <f>VLOOKUP($H882,LISTAS!$C$3:$D$37,2,0)</f>
        <v>9</v>
      </c>
      <c r="G882" s="268">
        <v>212509</v>
      </c>
      <c r="H882" s="268" t="s">
        <v>528</v>
      </c>
      <c r="I882" s="268" t="s">
        <v>223</v>
      </c>
      <c r="J882" s="268"/>
      <c r="K882" s="268" t="s">
        <v>8</v>
      </c>
      <c r="L882" s="426">
        <f t="shared" si="40"/>
        <v>15000</v>
      </c>
    </row>
    <row r="883" spans="1:530" ht="15" x14ac:dyDescent="0.25">
      <c r="A883">
        <f>COUNTIF($B$1:B883,'TABLA LM'!$D$6)</f>
        <v>5</v>
      </c>
      <c r="B883" s="270">
        <v>141105</v>
      </c>
      <c r="C883" s="270" t="s">
        <v>70</v>
      </c>
      <c r="D883" s="427">
        <v>14563</v>
      </c>
      <c r="E883" s="271"/>
      <c r="F883" s="443">
        <f>VLOOKUP($H883,LISTAS!$C$3:$D$37,2,0)</f>
        <v>1</v>
      </c>
      <c r="G883" s="270">
        <v>130492</v>
      </c>
      <c r="H883" s="314" t="s">
        <v>531</v>
      </c>
      <c r="I883" s="270" t="s">
        <v>65</v>
      </c>
      <c r="J883" s="270">
        <v>5.149</v>
      </c>
      <c r="K883" s="270" t="s">
        <v>21</v>
      </c>
      <c r="L883" s="427">
        <v>75</v>
      </c>
      <c r="M883" s="477">
        <f>(J883*L884)/1000</f>
        <v>74.984887000000001</v>
      </c>
    </row>
    <row r="884" spans="1:530" ht="15" x14ac:dyDescent="0.25">
      <c r="A884">
        <f>COUNTIF($B$1:B884,'TABLA LM'!$D$6)</f>
        <v>5</v>
      </c>
      <c r="B884" s="270">
        <v>141105</v>
      </c>
      <c r="C884" s="270" t="s">
        <v>70</v>
      </c>
      <c r="D884" s="427">
        <v>14563</v>
      </c>
      <c r="E884" s="271"/>
      <c r="F884" s="443">
        <f>VLOOKUP($H884,LISTAS!$C$3:$D$37,2,0)</f>
        <v>2</v>
      </c>
      <c r="G884" s="270">
        <v>180228</v>
      </c>
      <c r="H884" s="270" t="s">
        <v>526</v>
      </c>
      <c r="I884" s="270" t="s">
        <v>561</v>
      </c>
      <c r="J884" s="270">
        <v>5.149</v>
      </c>
      <c r="K884" s="270" t="s">
        <v>8</v>
      </c>
      <c r="L884" s="427">
        <v>14563</v>
      </c>
      <c r="M884" s="2">
        <v>437</v>
      </c>
    </row>
    <row r="885" spans="1:530" ht="15" x14ac:dyDescent="0.25">
      <c r="A885">
        <f>COUNTIF($B$1:B885,'TABLA LM'!$D$6)</f>
        <v>5</v>
      </c>
      <c r="B885" s="270">
        <v>141105</v>
      </c>
      <c r="C885" s="270" t="s">
        <v>70</v>
      </c>
      <c r="D885" s="427">
        <v>14563</v>
      </c>
      <c r="E885" s="271"/>
      <c r="F885" s="443">
        <f>VLOOKUP($H885,LISTAS!$C$3:$D$37,2,0)</f>
        <v>3</v>
      </c>
      <c r="G885" s="270">
        <v>200834</v>
      </c>
      <c r="H885" s="270" t="s">
        <v>518</v>
      </c>
      <c r="I885" s="270" t="s">
        <v>73</v>
      </c>
      <c r="J885" s="270"/>
      <c r="K885" s="270" t="s">
        <v>8</v>
      </c>
      <c r="L885" s="427">
        <v>34</v>
      </c>
    </row>
    <row r="886" spans="1:530" ht="15" x14ac:dyDescent="0.25">
      <c r="A886">
        <f>COUNTIF($B$1:B886,'TABLA LM'!$D$6)</f>
        <v>5</v>
      </c>
      <c r="B886" s="270">
        <v>141105</v>
      </c>
      <c r="C886" s="270" t="s">
        <v>70</v>
      </c>
      <c r="D886" s="427">
        <v>14563</v>
      </c>
      <c r="E886" s="271"/>
      <c r="F886" s="443">
        <f>VLOOKUP($H886,LISTAS!$C$3:$D$37,2,0)</f>
        <v>4</v>
      </c>
      <c r="G886" s="270">
        <v>201452</v>
      </c>
      <c r="H886" s="270" t="s">
        <v>519</v>
      </c>
      <c r="I886" s="270" t="s">
        <v>32</v>
      </c>
      <c r="J886" s="270"/>
      <c r="K886" s="270" t="s">
        <v>8</v>
      </c>
      <c r="L886" s="427">
        <f>$L$884+$M$884</f>
        <v>15000</v>
      </c>
    </row>
    <row r="887" spans="1:530" ht="15" x14ac:dyDescent="0.25">
      <c r="A887">
        <f>COUNTIF($B$1:B887,'TABLA LM'!$D$6)</f>
        <v>5</v>
      </c>
      <c r="B887" s="270">
        <v>141105</v>
      </c>
      <c r="C887" s="270" t="s">
        <v>70</v>
      </c>
      <c r="D887" s="427">
        <v>14563</v>
      </c>
      <c r="E887" s="271"/>
      <c r="F887" s="443">
        <f>VLOOKUP($H887,LISTAS!$C$3:$D$37,2,0)</f>
        <v>5</v>
      </c>
      <c r="G887" s="270">
        <v>203264</v>
      </c>
      <c r="H887" s="270" t="s">
        <v>520</v>
      </c>
      <c r="I887" s="270" t="s">
        <v>24</v>
      </c>
      <c r="J887" s="270"/>
      <c r="K887" s="270" t="s">
        <v>8</v>
      </c>
      <c r="L887" s="427">
        <f t="shared" ref="L887:L890" si="41">$L$884+$M$884</f>
        <v>15000</v>
      </c>
    </row>
    <row r="888" spans="1:530" ht="15" x14ac:dyDescent="0.25">
      <c r="A888">
        <f>COUNTIF($B$1:B888,'TABLA LM'!$D$6)</f>
        <v>5</v>
      </c>
      <c r="B888" s="270">
        <v>141105</v>
      </c>
      <c r="C888" s="270" t="s">
        <v>70</v>
      </c>
      <c r="D888" s="427">
        <v>14563</v>
      </c>
      <c r="E888" s="271"/>
      <c r="F888" s="443">
        <f>VLOOKUP($H888,LISTAS!$C$3:$D$37,2,0)</f>
        <v>6</v>
      </c>
      <c r="G888" s="270">
        <v>203265</v>
      </c>
      <c r="H888" s="270" t="s">
        <v>525</v>
      </c>
      <c r="I888" s="270" t="s">
        <v>23</v>
      </c>
      <c r="J888" s="270"/>
      <c r="K888" s="270" t="s">
        <v>8</v>
      </c>
      <c r="L888" s="427">
        <f t="shared" si="41"/>
        <v>15000</v>
      </c>
    </row>
    <row r="889" spans="1:530" ht="15" x14ac:dyDescent="0.25">
      <c r="A889">
        <f>COUNTIF($B$1:B889,'TABLA LM'!$D$6)</f>
        <v>5</v>
      </c>
      <c r="B889" s="270">
        <v>141105</v>
      </c>
      <c r="C889" s="270" t="s">
        <v>70</v>
      </c>
      <c r="D889" s="427">
        <v>14563</v>
      </c>
      <c r="E889" s="271"/>
      <c r="F889" s="443">
        <f>VLOOKUP($H889,LISTAS!$C$3:$D$37,2,0)</f>
        <v>7</v>
      </c>
      <c r="G889" s="270">
        <v>206543</v>
      </c>
      <c r="H889" s="270" t="s">
        <v>521</v>
      </c>
      <c r="I889" s="270" t="s">
        <v>71</v>
      </c>
      <c r="J889" s="270"/>
      <c r="K889" s="270" t="s">
        <v>8</v>
      </c>
      <c r="L889" s="427">
        <f t="shared" si="41"/>
        <v>15000</v>
      </c>
    </row>
    <row r="890" spans="1:530" ht="15" x14ac:dyDescent="0.25">
      <c r="A890">
        <f>COUNTIF($B$1:B890,'TABLA LM'!$D$6)</f>
        <v>5</v>
      </c>
      <c r="B890" s="270">
        <v>141105</v>
      </c>
      <c r="C890" s="270" t="s">
        <v>70</v>
      </c>
      <c r="D890" s="427">
        <v>14563</v>
      </c>
      <c r="E890" s="271"/>
      <c r="F890" s="443">
        <f>VLOOKUP($H890,LISTAS!$C$3:$D$37,2,0)</f>
        <v>8</v>
      </c>
      <c r="G890" s="270">
        <v>206545</v>
      </c>
      <c r="H890" s="270" t="s">
        <v>522</v>
      </c>
      <c r="I890" s="270" t="s">
        <v>72</v>
      </c>
      <c r="J890" s="270"/>
      <c r="K890" s="270" t="s">
        <v>8</v>
      </c>
      <c r="L890" s="427">
        <f t="shared" si="41"/>
        <v>15000</v>
      </c>
    </row>
    <row r="891" spans="1:530" ht="15" x14ac:dyDescent="0.25">
      <c r="A891">
        <f>COUNTIF($B$1:B891,'TABLA LM'!$D$6)</f>
        <v>5</v>
      </c>
      <c r="B891" s="270">
        <v>141105</v>
      </c>
      <c r="C891" s="270" t="s">
        <v>70</v>
      </c>
      <c r="D891" s="427">
        <v>14563</v>
      </c>
      <c r="E891" s="271"/>
      <c r="F891" s="443">
        <f>VLOOKUP($H891,LISTAS!$C$3:$D$37,2,0)</f>
        <v>21</v>
      </c>
      <c r="G891" s="270">
        <v>200866</v>
      </c>
      <c r="H891" s="270" t="s">
        <v>574</v>
      </c>
      <c r="I891" s="270" t="s">
        <v>35</v>
      </c>
      <c r="J891" s="270"/>
      <c r="K891" s="270" t="s">
        <v>8</v>
      </c>
      <c r="L891" s="427">
        <v>68</v>
      </c>
    </row>
    <row r="893" spans="1:530" hidden="1" x14ac:dyDescent="0.25">
      <c r="AW893" s="5"/>
      <c r="AX893" s="5"/>
      <c r="AY893" s="5"/>
      <c r="AZ893" s="5"/>
      <c r="BA893" s="5"/>
      <c r="BB893" s="5"/>
      <c r="BC893" s="5"/>
      <c r="BD893" s="5"/>
      <c r="TG893" s="3"/>
      <c r="TH893" s="3"/>
      <c r="TI893" s="3"/>
      <c r="TJ893" s="3"/>
    </row>
    <row r="894" spans="1:530" hidden="1" x14ac:dyDescent="0.25">
      <c r="AW894" s="5"/>
      <c r="AX894" s="5"/>
      <c r="AY894" s="5"/>
      <c r="AZ894" s="5"/>
      <c r="BA894" s="5"/>
      <c r="BB894" s="5"/>
      <c r="BC894" s="5"/>
      <c r="BD894" s="5"/>
      <c r="TG894" s="3"/>
      <c r="TH894" s="3"/>
      <c r="TI894" s="3"/>
      <c r="TJ894" s="3"/>
    </row>
    <row r="895" spans="1:530" hidden="1" x14ac:dyDescent="0.25">
      <c r="AW895" s="5"/>
      <c r="AX895" s="5"/>
      <c r="AY895" s="5"/>
      <c r="AZ895" s="5"/>
      <c r="BA895" s="5"/>
      <c r="BB895" s="5"/>
      <c r="BC895" s="5"/>
      <c r="BD895" s="5"/>
      <c r="TG895" s="3"/>
      <c r="TH895" s="3"/>
      <c r="TI895" s="3"/>
      <c r="TJ895" s="3"/>
    </row>
    <row r="896" spans="1:530" hidden="1" x14ac:dyDescent="0.25">
      <c r="AW896" s="5"/>
      <c r="AX896" s="5"/>
      <c r="AY896" s="5"/>
      <c r="AZ896" s="5"/>
      <c r="BA896" s="5"/>
      <c r="BB896" s="5"/>
      <c r="BC896" s="5"/>
      <c r="BD896" s="5"/>
      <c r="TG896" s="3"/>
      <c r="TH896" s="3"/>
      <c r="TI896" s="3"/>
      <c r="TJ896" s="3"/>
    </row>
    <row r="897" spans="49:530" hidden="1" x14ac:dyDescent="0.25">
      <c r="AW897" s="5"/>
      <c r="AX897" s="5"/>
      <c r="AY897" s="5"/>
      <c r="AZ897" s="5"/>
      <c r="BA897" s="5"/>
      <c r="BB897" s="5"/>
      <c r="BC897" s="5"/>
      <c r="BD897" s="5"/>
      <c r="TG897" s="3"/>
      <c r="TH897" s="3"/>
      <c r="TI897" s="3"/>
      <c r="TJ897" s="3"/>
    </row>
    <row r="898" spans="49:530" hidden="1" x14ac:dyDescent="0.25">
      <c r="AW898" s="5"/>
      <c r="AX898" s="5"/>
      <c r="AY898" s="5"/>
      <c r="AZ898" s="5"/>
      <c r="BA898" s="5"/>
      <c r="BB898" s="5"/>
      <c r="BC898" s="5"/>
      <c r="BD898" s="5"/>
      <c r="TG898" s="3"/>
      <c r="TH898" s="3"/>
      <c r="TI898" s="3"/>
      <c r="TJ898" s="3"/>
    </row>
    <row r="899" spans="49:530" hidden="1" x14ac:dyDescent="0.25">
      <c r="AW899" s="5"/>
      <c r="AX899" s="5"/>
      <c r="AY899" s="5"/>
      <c r="AZ899" s="5"/>
      <c r="BA899" s="5"/>
      <c r="BB899" s="5"/>
      <c r="BC899" s="5"/>
      <c r="BD899" s="5"/>
      <c r="TG899" s="3"/>
      <c r="TH899" s="3"/>
      <c r="TI899" s="3"/>
      <c r="TJ899" s="3"/>
    </row>
    <row r="900" spans="49:530" hidden="1" x14ac:dyDescent="0.25">
      <c r="AW900" s="5"/>
      <c r="AX900" s="5"/>
      <c r="AY900" s="5"/>
      <c r="AZ900" s="5"/>
      <c r="BA900" s="5"/>
      <c r="BB900" s="5"/>
      <c r="BC900" s="5"/>
      <c r="BD900" s="5"/>
      <c r="TG900" s="3"/>
      <c r="TH900" s="3"/>
      <c r="TI900" s="3"/>
      <c r="TJ900" s="3"/>
    </row>
    <row r="901" spans="49:530" hidden="1" x14ac:dyDescent="0.25">
      <c r="AW901" s="5"/>
      <c r="AX901" s="5"/>
      <c r="AY901" s="5"/>
      <c r="AZ901" s="5"/>
      <c r="BA901" s="5"/>
      <c r="BB901" s="5"/>
      <c r="BC901" s="5"/>
      <c r="BD901" s="5"/>
      <c r="TG901" s="3"/>
      <c r="TH901" s="3"/>
      <c r="TI901" s="3"/>
      <c r="TJ901" s="3"/>
    </row>
    <row r="902" spans="49:530" hidden="1" x14ac:dyDescent="0.25">
      <c r="AW902" s="5"/>
      <c r="AX902" s="5"/>
      <c r="AY902" s="5"/>
      <c r="AZ902" s="5"/>
      <c r="BA902" s="5"/>
      <c r="BB902" s="5"/>
      <c r="BC902" s="5"/>
      <c r="BD902" s="5"/>
      <c r="TG902" s="3"/>
      <c r="TH902" s="3"/>
      <c r="TI902" s="3"/>
      <c r="TJ902" s="3"/>
    </row>
    <row r="903" spans="49:530" hidden="1" x14ac:dyDescent="0.25">
      <c r="AW903" s="5"/>
      <c r="AX903" s="5"/>
      <c r="AY903" s="5"/>
      <c r="AZ903" s="5"/>
      <c r="BA903" s="5"/>
      <c r="BB903" s="5"/>
      <c r="BC903" s="5"/>
      <c r="BD903" s="5"/>
      <c r="TG903" s="3"/>
      <c r="TH903" s="3"/>
      <c r="TI903" s="3"/>
      <c r="TJ903" s="3"/>
    </row>
    <row r="904" spans="49:530" hidden="1" x14ac:dyDescent="0.25">
      <c r="AW904" s="5"/>
      <c r="AX904" s="5"/>
      <c r="AY904" s="5"/>
      <c r="AZ904" s="5"/>
      <c r="BA904" s="5"/>
      <c r="BB904" s="5"/>
      <c r="BC904" s="5"/>
      <c r="BD904" s="5"/>
      <c r="TG904" s="3"/>
      <c r="TH904" s="3"/>
      <c r="TI904" s="3"/>
      <c r="TJ904" s="3"/>
    </row>
    <row r="905" spans="49:530" hidden="1" x14ac:dyDescent="0.25">
      <c r="AW905" s="5"/>
      <c r="AX905" s="5"/>
      <c r="AY905" s="5"/>
      <c r="AZ905" s="5"/>
      <c r="BA905" s="5"/>
      <c r="BB905" s="5"/>
      <c r="BC905" s="5"/>
      <c r="BD905" s="5"/>
      <c r="TG905" s="3"/>
      <c r="TH905" s="3"/>
      <c r="TI905" s="3"/>
      <c r="TJ905" s="3"/>
    </row>
    <row r="906" spans="49:530" hidden="1" x14ac:dyDescent="0.25">
      <c r="AW906" s="5"/>
      <c r="AX906" s="5"/>
      <c r="AY906" s="5"/>
      <c r="AZ906" s="5"/>
      <c r="BA906" s="5"/>
      <c r="BB906" s="5"/>
      <c r="BC906" s="5"/>
      <c r="BD906" s="5"/>
      <c r="TG906" s="3"/>
      <c r="TH906" s="3"/>
      <c r="TI906" s="3"/>
      <c r="TJ906" s="3"/>
    </row>
    <row r="907" spans="49:530" hidden="1" x14ac:dyDescent="0.25">
      <c r="AW907" s="5"/>
      <c r="AX907" s="5"/>
      <c r="AY907" s="5"/>
      <c r="AZ907" s="5"/>
      <c r="BA907" s="5"/>
      <c r="BB907" s="5"/>
      <c r="BC907" s="5"/>
      <c r="BD907" s="5"/>
      <c r="TG907" s="3"/>
      <c r="TH907" s="3"/>
      <c r="TI907" s="3"/>
      <c r="TJ907" s="3"/>
    </row>
    <row r="908" spans="49:530" hidden="1" x14ac:dyDescent="0.25">
      <c r="AW908" s="5"/>
      <c r="AX908" s="5"/>
      <c r="AY908" s="5"/>
      <c r="AZ908" s="5"/>
      <c r="BA908" s="5"/>
      <c r="BB908" s="5"/>
      <c r="BC908" s="5"/>
      <c r="BD908" s="5"/>
      <c r="TG908" s="3"/>
      <c r="TH908" s="3"/>
      <c r="TI908" s="3"/>
      <c r="TJ908" s="3"/>
    </row>
    <row r="909" spans="49:530" hidden="1" x14ac:dyDescent="0.25">
      <c r="AW909" s="5"/>
      <c r="AX909" s="5"/>
      <c r="AY909" s="5"/>
      <c r="AZ909" s="5"/>
      <c r="BA909" s="5"/>
      <c r="BB909" s="5"/>
      <c r="BC909" s="5"/>
      <c r="BD909" s="5"/>
      <c r="TG909" s="3"/>
      <c r="TH909" s="3"/>
      <c r="TI909" s="3"/>
      <c r="TJ909" s="3"/>
    </row>
    <row r="910" spans="49:530" hidden="1" x14ac:dyDescent="0.25">
      <c r="AW910" s="5"/>
      <c r="AX910" s="5"/>
      <c r="AY910" s="5"/>
      <c r="AZ910" s="5"/>
      <c r="BA910" s="5"/>
      <c r="BB910" s="5"/>
      <c r="BC910" s="5"/>
      <c r="BD910" s="5"/>
      <c r="TG910" s="3"/>
      <c r="TH910" s="3"/>
      <c r="TI910" s="3"/>
      <c r="TJ910" s="3"/>
    </row>
    <row r="911" spans="49:530" hidden="1" x14ac:dyDescent="0.25">
      <c r="AW911" s="5"/>
      <c r="AX911" s="5"/>
      <c r="AY911" s="5"/>
      <c r="AZ911" s="5"/>
      <c r="BA911" s="5"/>
      <c r="BB911" s="5"/>
      <c r="BC911" s="5"/>
      <c r="BD911" s="5"/>
      <c r="TG911" s="3"/>
      <c r="TH911" s="3"/>
      <c r="TI911" s="3"/>
      <c r="TJ911" s="3"/>
    </row>
    <row r="912" spans="49:530" hidden="1" x14ac:dyDescent="0.25">
      <c r="AW912" s="5"/>
      <c r="AX912" s="5"/>
      <c r="AY912" s="5"/>
      <c r="AZ912" s="5"/>
      <c r="BA912" s="5"/>
      <c r="BB912" s="5"/>
      <c r="BC912" s="5"/>
      <c r="BD912" s="5"/>
      <c r="TG912" s="3"/>
      <c r="TH912" s="3"/>
      <c r="TI912" s="3"/>
      <c r="TJ912" s="3"/>
    </row>
    <row r="913" spans="49:530" hidden="1" x14ac:dyDescent="0.25">
      <c r="AW913" s="5"/>
      <c r="AX913" s="5"/>
      <c r="AY913" s="5"/>
      <c r="AZ913" s="5"/>
      <c r="BA913" s="5"/>
      <c r="BB913" s="5"/>
      <c r="BC913" s="5"/>
      <c r="BD913" s="5"/>
      <c r="TG913" s="3"/>
      <c r="TH913" s="3"/>
      <c r="TI913" s="3"/>
      <c r="TJ913" s="3"/>
    </row>
    <row r="914" spans="49:530" hidden="1" x14ac:dyDescent="0.25">
      <c r="AW914" s="5"/>
      <c r="AX914" s="5"/>
      <c r="AY914" s="5"/>
      <c r="AZ914" s="5"/>
      <c r="BA914" s="5"/>
      <c r="BB914" s="5"/>
      <c r="BC914" s="5"/>
      <c r="BD914" s="5"/>
      <c r="TG914" s="3"/>
      <c r="TH914" s="3"/>
      <c r="TI914" s="3"/>
      <c r="TJ914" s="3"/>
    </row>
    <row r="915" spans="49:530" hidden="1" x14ac:dyDescent="0.25">
      <c r="AW915" s="5"/>
      <c r="AX915" s="5"/>
      <c r="AY915" s="5"/>
      <c r="AZ915" s="5"/>
      <c r="BA915" s="5"/>
      <c r="BB915" s="5"/>
      <c r="BC915" s="5"/>
      <c r="BD915" s="5"/>
      <c r="TG915" s="3"/>
      <c r="TH915" s="3"/>
      <c r="TI915" s="3"/>
      <c r="TJ915" s="3"/>
    </row>
    <row r="916" spans="49:530" hidden="1" x14ac:dyDescent="0.25">
      <c r="AW916" s="5"/>
      <c r="AX916" s="5"/>
      <c r="AY916" s="5"/>
      <c r="AZ916" s="5"/>
      <c r="BA916" s="5"/>
      <c r="BB916" s="5"/>
      <c r="BC916" s="5"/>
      <c r="BD916" s="5"/>
      <c r="TG916" s="3"/>
      <c r="TH916" s="3"/>
      <c r="TI916" s="3"/>
      <c r="TJ916" s="3"/>
    </row>
    <row r="917" spans="49:530" hidden="1" x14ac:dyDescent="0.25">
      <c r="AW917" s="5"/>
      <c r="AX917" s="5"/>
      <c r="AY917" s="5"/>
      <c r="AZ917" s="5"/>
      <c r="BA917" s="5"/>
      <c r="BB917" s="5"/>
      <c r="BC917" s="5"/>
      <c r="BD917" s="5"/>
      <c r="TG917" s="3"/>
      <c r="TH917" s="3"/>
      <c r="TI917" s="3"/>
      <c r="TJ917" s="3"/>
    </row>
    <row r="918" spans="49:530" hidden="1" x14ac:dyDescent="0.25">
      <c r="AW918" s="5"/>
      <c r="AX918" s="5"/>
      <c r="AY918" s="5"/>
      <c r="AZ918" s="5"/>
      <c r="BA918" s="5"/>
      <c r="BB918" s="5"/>
      <c r="BC918" s="5"/>
      <c r="BD918" s="5"/>
      <c r="TG918" s="3"/>
      <c r="TH918" s="3"/>
      <c r="TI918" s="3"/>
      <c r="TJ918" s="3"/>
    </row>
    <row r="919" spans="49:530" hidden="1" x14ac:dyDescent="0.25">
      <c r="AW919" s="5"/>
      <c r="AX919" s="5"/>
      <c r="AY919" s="5"/>
      <c r="AZ919" s="5"/>
      <c r="BA919" s="5"/>
      <c r="BB919" s="5"/>
      <c r="BC919" s="5"/>
      <c r="BD919" s="5"/>
      <c r="TG919" s="3"/>
      <c r="TH919" s="3"/>
      <c r="TI919" s="3"/>
      <c r="TJ919" s="3"/>
    </row>
    <row r="920" spans="49:530" hidden="1" x14ac:dyDescent="0.25">
      <c r="AW920" s="5"/>
      <c r="AX920" s="5"/>
      <c r="AY920" s="5"/>
      <c r="AZ920" s="5"/>
      <c r="BA920" s="5"/>
      <c r="BB920" s="5"/>
      <c r="BC920" s="5"/>
      <c r="BD920" s="5"/>
      <c r="TG920" s="3"/>
      <c r="TH920" s="3"/>
      <c r="TI920" s="3"/>
      <c r="TJ920" s="3"/>
    </row>
    <row r="921" spans="49:530" hidden="1" x14ac:dyDescent="0.25">
      <c r="AW921" s="5"/>
      <c r="AX921" s="5"/>
      <c r="AY921" s="5"/>
      <c r="AZ921" s="5"/>
      <c r="BA921" s="5"/>
      <c r="BB921" s="5"/>
      <c r="BC921" s="5"/>
      <c r="BD921" s="5"/>
      <c r="TG921" s="3"/>
      <c r="TH921" s="3"/>
      <c r="TI921" s="3"/>
      <c r="TJ921" s="3"/>
    </row>
    <row r="922" spans="49:530" hidden="1" x14ac:dyDescent="0.25">
      <c r="AW922" s="5"/>
      <c r="AX922" s="5"/>
      <c r="AY922" s="5"/>
      <c r="AZ922" s="5"/>
      <c r="BA922" s="5"/>
      <c r="BB922" s="5"/>
      <c r="BC922" s="5"/>
      <c r="BD922" s="5"/>
      <c r="TG922" s="3"/>
      <c r="TH922" s="3"/>
      <c r="TI922" s="3"/>
      <c r="TJ922" s="3"/>
    </row>
    <row r="923" spans="49:530" hidden="1" x14ac:dyDescent="0.25">
      <c r="AW923" s="5"/>
      <c r="AX923" s="5"/>
      <c r="AY923" s="5"/>
      <c r="AZ923" s="5"/>
      <c r="BA923" s="5"/>
      <c r="BB923" s="5"/>
      <c r="BC923" s="5"/>
      <c r="BD923" s="5"/>
      <c r="TG923" s="3"/>
      <c r="TH923" s="3"/>
      <c r="TI923" s="3"/>
      <c r="TJ923" s="3"/>
    </row>
    <row r="924" spans="49:530" hidden="1" x14ac:dyDescent="0.25">
      <c r="AW924" s="5"/>
      <c r="AX924" s="5"/>
      <c r="AY924" s="5"/>
      <c r="AZ924" s="5"/>
      <c r="BA924" s="5"/>
      <c r="BB924" s="5"/>
      <c r="BC924" s="5"/>
      <c r="BD924" s="5"/>
      <c r="TG924" s="3"/>
      <c r="TH924" s="3"/>
      <c r="TI924" s="3"/>
      <c r="TJ924" s="3"/>
    </row>
    <row r="925" spans="49:530" hidden="1" x14ac:dyDescent="0.25">
      <c r="AW925" s="5"/>
      <c r="AX925" s="5"/>
      <c r="AY925" s="5"/>
      <c r="AZ925" s="5"/>
      <c r="BA925" s="5"/>
      <c r="BB925" s="5"/>
      <c r="BC925" s="5"/>
      <c r="BD925" s="5"/>
      <c r="TG925" s="3"/>
      <c r="TH925" s="3"/>
      <c r="TI925" s="3"/>
      <c r="TJ925" s="3"/>
    </row>
    <row r="926" spans="49:530" hidden="1" x14ac:dyDescent="0.25">
      <c r="AW926" s="5"/>
      <c r="AX926" s="5"/>
      <c r="AY926" s="5"/>
      <c r="AZ926" s="5"/>
      <c r="BA926" s="5"/>
      <c r="BB926" s="5"/>
      <c r="BC926" s="5"/>
      <c r="BD926" s="5"/>
      <c r="TG926" s="3"/>
      <c r="TH926" s="3"/>
      <c r="TI926" s="3"/>
      <c r="TJ926" s="3"/>
    </row>
    <row r="927" spans="49:530" hidden="1" x14ac:dyDescent="0.25">
      <c r="AW927" s="5"/>
      <c r="AX927" s="5"/>
      <c r="AY927" s="5"/>
      <c r="AZ927" s="5"/>
      <c r="BA927" s="5"/>
      <c r="BB927" s="5"/>
      <c r="BC927" s="5"/>
      <c r="BD927" s="5"/>
      <c r="TG927" s="3"/>
      <c r="TH927" s="3"/>
      <c r="TI927" s="3"/>
      <c r="TJ927" s="3"/>
    </row>
    <row r="928" spans="49:530" hidden="1" x14ac:dyDescent="0.25">
      <c r="AW928" s="5"/>
      <c r="AX928" s="5"/>
      <c r="AY928" s="5"/>
      <c r="AZ928" s="5"/>
      <c r="BA928" s="5"/>
      <c r="BB928" s="5"/>
      <c r="BC928" s="5"/>
      <c r="BD928" s="5"/>
      <c r="TG928" s="3"/>
      <c r="TH928" s="3"/>
      <c r="TI928" s="3"/>
      <c r="TJ928" s="3"/>
    </row>
    <row r="929" spans="49:530" hidden="1" x14ac:dyDescent="0.25">
      <c r="AW929" s="5"/>
      <c r="AX929" s="5"/>
      <c r="AY929" s="5"/>
      <c r="AZ929" s="5"/>
      <c r="BA929" s="5"/>
      <c r="BB929" s="5"/>
      <c r="BC929" s="5"/>
      <c r="BD929" s="5"/>
      <c r="TG929" s="3"/>
      <c r="TH929" s="3"/>
      <c r="TI929" s="3"/>
      <c r="TJ929" s="3"/>
    </row>
    <row r="930" spans="49:530" hidden="1" x14ac:dyDescent="0.25">
      <c r="AW930" s="5"/>
      <c r="AX930" s="5"/>
      <c r="AY930" s="5"/>
      <c r="AZ930" s="5"/>
      <c r="BA930" s="5"/>
      <c r="BB930" s="5"/>
      <c r="BC930" s="5"/>
      <c r="BD930" s="5"/>
      <c r="TG930" s="3"/>
      <c r="TH930" s="3"/>
      <c r="TI930" s="3"/>
      <c r="TJ930" s="3"/>
    </row>
    <row r="931" spans="49:530" hidden="1" x14ac:dyDescent="0.25">
      <c r="AW931" s="5"/>
      <c r="AX931" s="5"/>
      <c r="AY931" s="5"/>
      <c r="AZ931" s="5"/>
      <c r="BA931" s="5"/>
      <c r="BB931" s="5"/>
      <c r="BC931" s="5"/>
      <c r="BD931" s="5"/>
      <c r="TG931" s="3"/>
      <c r="TH931" s="3"/>
      <c r="TI931" s="3"/>
      <c r="TJ931" s="3"/>
    </row>
    <row r="932" spans="49:530" hidden="1" x14ac:dyDescent="0.25">
      <c r="AW932" s="5"/>
      <c r="AX932" s="5"/>
      <c r="AY932" s="5"/>
      <c r="AZ932" s="5"/>
      <c r="BA932" s="5"/>
      <c r="BB932" s="5"/>
      <c r="BC932" s="5"/>
      <c r="BD932" s="5"/>
      <c r="TG932" s="3"/>
      <c r="TH932" s="3"/>
      <c r="TI932" s="3"/>
      <c r="TJ932" s="3"/>
    </row>
    <row r="933" spans="49:530" hidden="1" x14ac:dyDescent="0.25">
      <c r="AW933" s="5"/>
      <c r="AX933" s="5"/>
      <c r="AY933" s="5"/>
      <c r="AZ933" s="5"/>
      <c r="BA933" s="5"/>
      <c r="BB933" s="5"/>
      <c r="BC933" s="5"/>
      <c r="BD933" s="5"/>
      <c r="TG933" s="3"/>
      <c r="TH933" s="3"/>
      <c r="TI933" s="3"/>
      <c r="TJ933" s="3"/>
    </row>
    <row r="934" spans="49:530" hidden="1" x14ac:dyDescent="0.25">
      <c r="AW934" s="5"/>
      <c r="AX934" s="5"/>
      <c r="AY934" s="5"/>
      <c r="AZ934" s="5"/>
      <c r="BA934" s="5"/>
      <c r="BB934" s="5"/>
      <c r="BC934" s="5"/>
      <c r="BD934" s="5"/>
      <c r="TG934" s="3"/>
      <c r="TH934" s="3"/>
      <c r="TI934" s="3"/>
      <c r="TJ934" s="3"/>
    </row>
    <row r="935" spans="49:530" hidden="1" x14ac:dyDescent="0.25">
      <c r="AW935" s="5"/>
      <c r="AX935" s="5"/>
      <c r="AY935" s="5"/>
      <c r="AZ935" s="5"/>
      <c r="BA935" s="5"/>
      <c r="BB935" s="5"/>
      <c r="BC935" s="5"/>
      <c r="BD935" s="5"/>
      <c r="TG935" s="3"/>
      <c r="TH935" s="3"/>
      <c r="TI935" s="3"/>
      <c r="TJ935" s="3"/>
    </row>
    <row r="936" spans="49:530" hidden="1" x14ac:dyDescent="0.25">
      <c r="AW936" s="5"/>
      <c r="AX936" s="5"/>
      <c r="AY936" s="5"/>
      <c r="AZ936" s="5"/>
      <c r="BA936" s="5"/>
      <c r="BB936" s="5"/>
      <c r="BC936" s="5"/>
      <c r="BD936" s="5"/>
      <c r="TG936" s="3"/>
      <c r="TH936" s="3"/>
      <c r="TI936" s="3"/>
      <c r="TJ936" s="3"/>
    </row>
    <row r="937" spans="49:530" hidden="1" x14ac:dyDescent="0.25">
      <c r="AW937" s="5"/>
      <c r="AX937" s="5"/>
      <c r="AY937" s="5"/>
      <c r="AZ937" s="5"/>
      <c r="BA937" s="5"/>
      <c r="BB937" s="5"/>
      <c r="BC937" s="5"/>
      <c r="BD937" s="5"/>
      <c r="TG937" s="3"/>
      <c r="TH937" s="3"/>
      <c r="TI937" s="3"/>
      <c r="TJ937" s="3"/>
    </row>
    <row r="938" spans="49:530" hidden="1" x14ac:dyDescent="0.25">
      <c r="AW938" s="5"/>
      <c r="AX938" s="5"/>
      <c r="AY938" s="5"/>
      <c r="AZ938" s="5"/>
      <c r="BA938" s="5"/>
      <c r="BB938" s="5"/>
      <c r="BC938" s="5"/>
      <c r="BD938" s="5"/>
      <c r="TG938" s="3"/>
      <c r="TH938" s="3"/>
      <c r="TI938" s="3"/>
      <c r="TJ938" s="3"/>
    </row>
    <row r="939" spans="49:530" hidden="1" x14ac:dyDescent="0.25">
      <c r="AW939" s="5"/>
      <c r="AX939" s="5"/>
      <c r="AY939" s="5"/>
      <c r="AZ939" s="5"/>
      <c r="BA939" s="5"/>
      <c r="BB939" s="5"/>
      <c r="BC939" s="5"/>
      <c r="BD939" s="5"/>
      <c r="TG939" s="3"/>
      <c r="TH939" s="3"/>
      <c r="TI939" s="3"/>
      <c r="TJ939" s="3"/>
    </row>
    <row r="940" spans="49:530" hidden="1" x14ac:dyDescent="0.25">
      <c r="AW940" s="5"/>
      <c r="AX940" s="5"/>
      <c r="AY940" s="5"/>
      <c r="AZ940" s="5"/>
      <c r="BA940" s="5"/>
      <c r="BB940" s="5"/>
      <c r="BC940" s="5"/>
      <c r="BD940" s="5"/>
      <c r="TG940" s="3"/>
      <c r="TH940" s="3"/>
      <c r="TI940" s="3"/>
      <c r="TJ940" s="3"/>
    </row>
    <row r="941" spans="49:530" hidden="1" x14ac:dyDescent="0.25">
      <c r="AW941" s="5"/>
      <c r="AX941" s="5"/>
      <c r="AY941" s="5"/>
      <c r="AZ941" s="5"/>
      <c r="BA941" s="5"/>
      <c r="BB941" s="5"/>
      <c r="BC941" s="5"/>
      <c r="BD941" s="5"/>
      <c r="TG941" s="3"/>
      <c r="TH941" s="3"/>
      <c r="TI941" s="3"/>
      <c r="TJ941" s="3"/>
    </row>
    <row r="942" spans="49:530" hidden="1" x14ac:dyDescent="0.25">
      <c r="AW942" s="5"/>
      <c r="AX942" s="5"/>
      <c r="AY942" s="5"/>
      <c r="AZ942" s="5"/>
      <c r="BA942" s="5"/>
      <c r="BB942" s="5"/>
      <c r="BC942" s="5"/>
      <c r="BD942" s="5"/>
      <c r="TG942" s="3"/>
      <c r="TH942" s="3"/>
      <c r="TI942" s="3"/>
      <c r="TJ942" s="3"/>
    </row>
    <row r="943" spans="49:530" hidden="1" x14ac:dyDescent="0.25">
      <c r="AW943" s="5"/>
      <c r="AX943" s="5"/>
      <c r="AY943" s="5"/>
      <c r="AZ943" s="5"/>
      <c r="BA943" s="5"/>
      <c r="BB943" s="5"/>
      <c r="BC943" s="5"/>
      <c r="BD943" s="5"/>
      <c r="TG943" s="3"/>
      <c r="TH943" s="3"/>
      <c r="TI943" s="3"/>
      <c r="TJ943" s="3"/>
    </row>
    <row r="944" spans="49:530" hidden="1" x14ac:dyDescent="0.25">
      <c r="AW944" s="5"/>
      <c r="AX944" s="5"/>
      <c r="AY944" s="5"/>
      <c r="AZ944" s="5"/>
      <c r="BA944" s="5"/>
      <c r="BB944" s="5"/>
      <c r="BC944" s="5"/>
      <c r="BD944" s="5"/>
      <c r="TG944" s="3"/>
      <c r="TH944" s="3"/>
      <c r="TI944" s="3"/>
      <c r="TJ944" s="3"/>
    </row>
    <row r="945" spans="49:530" hidden="1" x14ac:dyDescent="0.25">
      <c r="AW945" s="5"/>
      <c r="AX945" s="5"/>
      <c r="AY945" s="5"/>
      <c r="AZ945" s="5"/>
      <c r="BA945" s="5"/>
      <c r="BB945" s="5"/>
      <c r="BC945" s="5"/>
      <c r="BD945" s="5"/>
      <c r="TG945" s="3"/>
      <c r="TH945" s="3"/>
      <c r="TI945" s="3"/>
      <c r="TJ945" s="3"/>
    </row>
    <row r="946" spans="49:530" hidden="1" x14ac:dyDescent="0.25">
      <c r="AW946" s="5"/>
      <c r="AX946" s="5"/>
      <c r="AY946" s="5"/>
      <c r="AZ946" s="5"/>
      <c r="BA946" s="5"/>
      <c r="BB946" s="5"/>
      <c r="BC946" s="5"/>
      <c r="BD946" s="5"/>
      <c r="TG946" s="3"/>
      <c r="TH946" s="3"/>
      <c r="TI946" s="3"/>
      <c r="TJ946" s="3"/>
    </row>
    <row r="947" spans="49:530" hidden="1" x14ac:dyDescent="0.25">
      <c r="AW947" s="5"/>
      <c r="AX947" s="5"/>
      <c r="AY947" s="5"/>
      <c r="AZ947" s="5"/>
      <c r="BA947" s="5"/>
      <c r="BB947" s="5"/>
      <c r="BC947" s="5"/>
      <c r="BD947" s="5"/>
      <c r="TG947" s="3"/>
      <c r="TH947" s="3"/>
      <c r="TI947" s="3"/>
      <c r="TJ947" s="3"/>
    </row>
    <row r="948" spans="49:530" hidden="1" x14ac:dyDescent="0.25">
      <c r="AW948" s="5"/>
      <c r="AX948" s="5"/>
      <c r="AY948" s="5"/>
      <c r="AZ948" s="5"/>
      <c r="BA948" s="5"/>
      <c r="BB948" s="5"/>
      <c r="BC948" s="5"/>
      <c r="BD948" s="5"/>
      <c r="TG948" s="3"/>
      <c r="TH948" s="3"/>
      <c r="TI948" s="3"/>
      <c r="TJ948" s="3"/>
    </row>
    <row r="949" spans="49:530" hidden="1" x14ac:dyDescent="0.25">
      <c r="AW949" s="5"/>
      <c r="AX949" s="5"/>
      <c r="AY949" s="5"/>
      <c r="AZ949" s="5"/>
      <c r="BA949" s="5"/>
      <c r="BB949" s="5"/>
      <c r="BC949" s="5"/>
      <c r="BD949" s="5"/>
      <c r="TG949" s="3"/>
      <c r="TH949" s="3"/>
      <c r="TI949" s="3"/>
      <c r="TJ949" s="3"/>
    </row>
    <row r="950" spans="49:530" hidden="1" x14ac:dyDescent="0.25">
      <c r="AW950" s="5"/>
      <c r="AX950" s="5"/>
      <c r="AY950" s="5"/>
      <c r="AZ950" s="5"/>
      <c r="BA950" s="5"/>
      <c r="BB950" s="5"/>
      <c r="BC950" s="5"/>
      <c r="BD950" s="5"/>
      <c r="TG950" s="3"/>
      <c r="TH950" s="3"/>
      <c r="TI950" s="3"/>
      <c r="TJ950" s="3"/>
    </row>
    <row r="951" spans="49:530" hidden="1" x14ac:dyDescent="0.25">
      <c r="AW951" s="5"/>
      <c r="AX951" s="5"/>
      <c r="AY951" s="5"/>
      <c r="AZ951" s="5"/>
      <c r="BA951" s="5"/>
      <c r="BB951" s="5"/>
      <c r="BC951" s="5"/>
      <c r="BD951" s="5"/>
      <c r="TG951" s="3"/>
      <c r="TH951" s="3"/>
      <c r="TI951" s="3"/>
      <c r="TJ951" s="3"/>
    </row>
    <row r="952" spans="49:530" hidden="1" x14ac:dyDescent="0.25">
      <c r="AW952" s="5"/>
      <c r="AX952" s="5"/>
      <c r="AY952" s="5"/>
      <c r="AZ952" s="5"/>
      <c r="BA952" s="5"/>
      <c r="BB952" s="5"/>
      <c r="BC952" s="5"/>
      <c r="BD952" s="5"/>
      <c r="TG952" s="3"/>
      <c r="TH952" s="3"/>
      <c r="TI952" s="3"/>
      <c r="TJ952" s="3"/>
    </row>
    <row r="953" spans="49:530" hidden="1" x14ac:dyDescent="0.25">
      <c r="AW953" s="5"/>
      <c r="AX953" s="5"/>
      <c r="AY953" s="5"/>
      <c r="AZ953" s="5"/>
      <c r="BA953" s="5"/>
      <c r="BB953" s="5"/>
      <c r="BC953" s="5"/>
      <c r="BD953" s="5"/>
      <c r="TG953" s="3"/>
      <c r="TH953" s="3"/>
      <c r="TI953" s="3"/>
      <c r="TJ953" s="3"/>
    </row>
    <row r="954" spans="49:530" hidden="1" x14ac:dyDescent="0.25">
      <c r="AW954" s="5"/>
      <c r="AX954" s="5"/>
      <c r="AY954" s="5"/>
      <c r="AZ954" s="5"/>
      <c r="BA954" s="5"/>
      <c r="BB954" s="5"/>
      <c r="BC954" s="5"/>
      <c r="BD954" s="5"/>
      <c r="TG954" s="3"/>
      <c r="TH954" s="3"/>
      <c r="TI954" s="3"/>
      <c r="TJ954" s="3"/>
    </row>
    <row r="955" spans="49:530" hidden="1" x14ac:dyDescent="0.25">
      <c r="AW955" s="5"/>
      <c r="AX955" s="5"/>
      <c r="AY955" s="5"/>
      <c r="AZ955" s="5"/>
      <c r="BA955" s="5"/>
      <c r="BB955" s="5"/>
      <c r="BC955" s="5"/>
      <c r="BD955" s="5"/>
      <c r="TG955" s="3"/>
      <c r="TH955" s="3"/>
      <c r="TI955" s="3"/>
      <c r="TJ955" s="3"/>
    </row>
    <row r="956" spans="49:530" hidden="1" x14ac:dyDescent="0.25">
      <c r="AW956" s="5"/>
      <c r="AX956" s="5"/>
      <c r="AY956" s="5"/>
      <c r="AZ956" s="5"/>
      <c r="BA956" s="5"/>
      <c r="BB956" s="5"/>
      <c r="BC956" s="5"/>
      <c r="BD956" s="5"/>
      <c r="TG956" s="3"/>
      <c r="TH956" s="3"/>
      <c r="TI956" s="3"/>
      <c r="TJ956" s="3"/>
    </row>
    <row r="957" spans="49:530" hidden="1" x14ac:dyDescent="0.25">
      <c r="AW957" s="5"/>
      <c r="AX957" s="5"/>
      <c r="AY957" s="5"/>
      <c r="AZ957" s="5"/>
      <c r="BA957" s="5"/>
      <c r="BB957" s="5"/>
      <c r="BC957" s="5"/>
      <c r="BD957" s="5"/>
      <c r="TG957" s="3"/>
      <c r="TH957" s="3"/>
      <c r="TI957" s="3"/>
      <c r="TJ957" s="3"/>
    </row>
    <row r="958" spans="49:530" hidden="1" x14ac:dyDescent="0.25">
      <c r="AW958" s="5"/>
      <c r="AX958" s="5"/>
      <c r="AY958" s="5"/>
      <c r="AZ958" s="5"/>
      <c r="BA958" s="5"/>
      <c r="BB958" s="5"/>
      <c r="BC958" s="5"/>
      <c r="BD958" s="5"/>
      <c r="TG958" s="3"/>
      <c r="TH958" s="3"/>
      <c r="TI958" s="3"/>
      <c r="TJ958" s="3"/>
    </row>
    <row r="959" spans="49:530" hidden="1" x14ac:dyDescent="0.25">
      <c r="AW959" s="5"/>
      <c r="AX959" s="5"/>
      <c r="AY959" s="5"/>
      <c r="AZ959" s="5"/>
      <c r="BA959" s="5"/>
      <c r="BB959" s="5"/>
      <c r="BC959" s="5"/>
      <c r="BD959" s="5"/>
      <c r="TG959" s="3"/>
      <c r="TH959" s="3"/>
      <c r="TI959" s="3"/>
      <c r="TJ959" s="3"/>
    </row>
    <row r="960" spans="49:530" hidden="1" x14ac:dyDescent="0.25">
      <c r="AW960" s="5"/>
      <c r="AX960" s="5"/>
      <c r="AY960" s="5"/>
      <c r="AZ960" s="5"/>
      <c r="BA960" s="5"/>
      <c r="BB960" s="5"/>
      <c r="BC960" s="5"/>
      <c r="BD960" s="5"/>
      <c r="TG960" s="3"/>
      <c r="TH960" s="3"/>
      <c r="TI960" s="3"/>
      <c r="TJ960" s="3"/>
    </row>
    <row r="961" spans="49:530" hidden="1" x14ac:dyDescent="0.25">
      <c r="AW961" s="5"/>
      <c r="AX961" s="5"/>
      <c r="AY961" s="5"/>
      <c r="AZ961" s="5"/>
      <c r="BA961" s="5"/>
      <c r="BB961" s="5"/>
      <c r="BC961" s="5"/>
      <c r="BD961" s="5"/>
      <c r="TG961" s="3"/>
      <c r="TH961" s="3"/>
      <c r="TI961" s="3"/>
      <c r="TJ961" s="3"/>
    </row>
    <row r="962" spans="49:530" hidden="1" x14ac:dyDescent="0.25">
      <c r="AW962" s="5"/>
      <c r="AX962" s="5"/>
      <c r="AY962" s="5"/>
      <c r="AZ962" s="5"/>
      <c r="BA962" s="5"/>
      <c r="BB962" s="5"/>
      <c r="BC962" s="5"/>
      <c r="BD962" s="5"/>
      <c r="TG962" s="3"/>
      <c r="TH962" s="3"/>
      <c r="TI962" s="3"/>
      <c r="TJ962" s="3"/>
    </row>
    <row r="963" spans="49:530" hidden="1" x14ac:dyDescent="0.25">
      <c r="AW963" s="5"/>
      <c r="AX963" s="5"/>
      <c r="AY963" s="5"/>
      <c r="AZ963" s="5"/>
      <c r="BA963" s="5"/>
      <c r="BB963" s="5"/>
      <c r="BC963" s="5"/>
      <c r="BD963" s="5"/>
      <c r="TG963" s="3"/>
      <c r="TH963" s="3"/>
      <c r="TI963" s="3"/>
      <c r="TJ963" s="3"/>
    </row>
    <row r="964" spans="49:530" hidden="1" x14ac:dyDescent="0.25">
      <c r="AW964" s="5"/>
      <c r="AX964" s="5"/>
      <c r="AY964" s="5"/>
      <c r="AZ964" s="5"/>
      <c r="BA964" s="5"/>
      <c r="BB964" s="5"/>
      <c r="BC964" s="5"/>
      <c r="BD964" s="5"/>
      <c r="TG964" s="3"/>
      <c r="TH964" s="3"/>
      <c r="TI964" s="3"/>
      <c r="TJ964" s="3"/>
    </row>
    <row r="965" spans="49:530" hidden="1" x14ac:dyDescent="0.25">
      <c r="AW965" s="5"/>
      <c r="AX965" s="5"/>
      <c r="AY965" s="5"/>
      <c r="AZ965" s="5"/>
      <c r="BA965" s="5"/>
      <c r="BB965" s="5"/>
      <c r="BC965" s="5"/>
      <c r="BD965" s="5"/>
      <c r="TG965" s="3"/>
      <c r="TH965" s="3"/>
      <c r="TI965" s="3"/>
      <c r="TJ965" s="3"/>
    </row>
    <row r="966" spans="49:530" hidden="1" x14ac:dyDescent="0.25">
      <c r="AW966" s="5"/>
      <c r="AX966" s="5"/>
      <c r="AY966" s="5"/>
      <c r="AZ966" s="5"/>
      <c r="BA966" s="5"/>
      <c r="BB966" s="5"/>
      <c r="BC966" s="5"/>
      <c r="BD966" s="5"/>
      <c r="TG966" s="3"/>
      <c r="TH966" s="3"/>
      <c r="TI966" s="3"/>
      <c r="TJ966" s="3"/>
    </row>
    <row r="967" spans="49:530" hidden="1" x14ac:dyDescent="0.25">
      <c r="AW967" s="5"/>
      <c r="AX967" s="5"/>
      <c r="AY967" s="5"/>
      <c r="AZ967" s="5"/>
      <c r="BA967" s="5"/>
      <c r="BB967" s="5"/>
      <c r="BC967" s="5"/>
      <c r="BD967" s="5"/>
      <c r="TG967" s="3"/>
      <c r="TH967" s="3"/>
      <c r="TI967" s="3"/>
      <c r="TJ967" s="3"/>
    </row>
    <row r="968" spans="49:530" hidden="1" x14ac:dyDescent="0.25">
      <c r="AW968" s="5"/>
      <c r="AX968" s="5"/>
      <c r="AY968" s="5"/>
      <c r="AZ968" s="5"/>
      <c r="BA968" s="5"/>
      <c r="BB968" s="5"/>
      <c r="BC968" s="5"/>
      <c r="BD968" s="5"/>
      <c r="TG968" s="3"/>
      <c r="TH968" s="3"/>
      <c r="TI968" s="3"/>
      <c r="TJ968" s="3"/>
    </row>
    <row r="969" spans="49:530" hidden="1" x14ac:dyDescent="0.25">
      <c r="AW969" s="5"/>
      <c r="AX969" s="5"/>
      <c r="AY969" s="5"/>
      <c r="AZ969" s="5"/>
      <c r="BA969" s="5"/>
      <c r="BB969" s="5"/>
      <c r="BC969" s="5"/>
      <c r="BD969" s="5"/>
      <c r="TG969" s="3"/>
      <c r="TH969" s="3"/>
      <c r="TI969" s="3"/>
      <c r="TJ969" s="3"/>
    </row>
    <row r="970" spans="49:530" hidden="1" x14ac:dyDescent="0.25">
      <c r="AW970" s="5"/>
      <c r="AX970" s="5"/>
      <c r="AY970" s="5"/>
      <c r="AZ970" s="5"/>
      <c r="BA970" s="5"/>
      <c r="BB970" s="5"/>
      <c r="BC970" s="5"/>
      <c r="BD970" s="5"/>
      <c r="TG970" s="3"/>
      <c r="TH970" s="3"/>
      <c r="TI970" s="3"/>
      <c r="TJ970" s="3"/>
    </row>
    <row r="971" spans="49:530" hidden="1" x14ac:dyDescent="0.25">
      <c r="AW971" s="5"/>
      <c r="AX971" s="5"/>
      <c r="AY971" s="5"/>
      <c r="AZ971" s="5"/>
      <c r="BA971" s="5"/>
      <c r="BB971" s="5"/>
      <c r="BC971" s="5"/>
      <c r="BD971" s="5"/>
      <c r="TG971" s="3"/>
      <c r="TH971" s="3"/>
      <c r="TI971" s="3"/>
      <c r="TJ971" s="3"/>
    </row>
    <row r="972" spans="49:530" hidden="1" x14ac:dyDescent="0.25">
      <c r="AW972" s="5"/>
      <c r="AX972" s="5"/>
      <c r="AY972" s="5"/>
      <c r="AZ972" s="5"/>
      <c r="BA972" s="5"/>
      <c r="BB972" s="5"/>
      <c r="BC972" s="5"/>
      <c r="BD972" s="5"/>
      <c r="TG972" s="3"/>
      <c r="TH972" s="3"/>
      <c r="TI972" s="3"/>
      <c r="TJ972" s="3"/>
    </row>
    <row r="973" spans="49:530" hidden="1" x14ac:dyDescent="0.25">
      <c r="AW973" s="5"/>
      <c r="AX973" s="5"/>
      <c r="AY973" s="5"/>
      <c r="AZ973" s="5"/>
      <c r="BA973" s="5"/>
      <c r="BB973" s="5"/>
      <c r="BC973" s="5"/>
      <c r="BD973" s="5"/>
      <c r="TG973" s="3"/>
      <c r="TH973" s="3"/>
      <c r="TI973" s="3"/>
      <c r="TJ973" s="3"/>
    </row>
    <row r="974" spans="49:530" hidden="1" x14ac:dyDescent="0.25">
      <c r="AW974" s="5"/>
      <c r="AX974" s="5"/>
      <c r="AY974" s="5"/>
      <c r="AZ974" s="5"/>
      <c r="BA974" s="5"/>
      <c r="BB974" s="5"/>
      <c r="BC974" s="5"/>
      <c r="BD974" s="5"/>
      <c r="TG974" s="3"/>
      <c r="TH974" s="3"/>
      <c r="TI974" s="3"/>
      <c r="TJ974" s="3"/>
    </row>
    <row r="975" spans="49:530" hidden="1" x14ac:dyDescent="0.25">
      <c r="AW975" s="5"/>
      <c r="AX975" s="5"/>
      <c r="AY975" s="5"/>
      <c r="AZ975" s="5"/>
      <c r="BA975" s="5"/>
      <c r="BB975" s="5"/>
      <c r="BC975" s="5"/>
      <c r="BD975" s="5"/>
      <c r="TG975" s="3"/>
      <c r="TH975" s="3"/>
      <c r="TI975" s="3"/>
      <c r="TJ975" s="3"/>
    </row>
    <row r="976" spans="49:530" hidden="1" x14ac:dyDescent="0.25">
      <c r="AW976" s="5"/>
      <c r="AX976" s="5"/>
      <c r="AY976" s="5"/>
      <c r="AZ976" s="5"/>
      <c r="BA976" s="5"/>
      <c r="BB976" s="5"/>
      <c r="BC976" s="5"/>
      <c r="BD976" s="5"/>
      <c r="TG976" s="3"/>
      <c r="TH976" s="3"/>
      <c r="TI976" s="3"/>
      <c r="TJ976" s="3"/>
    </row>
    <row r="977" spans="49:530" hidden="1" x14ac:dyDescent="0.25">
      <c r="AW977" s="5"/>
      <c r="AX977" s="5"/>
      <c r="AY977" s="5"/>
      <c r="AZ977" s="5"/>
      <c r="BA977" s="5"/>
      <c r="BB977" s="5"/>
      <c r="BC977" s="5"/>
      <c r="BD977" s="5"/>
      <c r="TG977" s="3"/>
      <c r="TH977" s="3"/>
      <c r="TI977" s="3"/>
      <c r="TJ977" s="3"/>
    </row>
    <row r="978" spans="49:530" hidden="1" x14ac:dyDescent="0.25">
      <c r="AW978" s="5"/>
      <c r="AX978" s="5"/>
      <c r="AY978" s="5"/>
      <c r="AZ978" s="5"/>
      <c r="BA978" s="5"/>
      <c r="BB978" s="5"/>
      <c r="BC978" s="5"/>
      <c r="BD978" s="5"/>
      <c r="TG978" s="3"/>
      <c r="TH978" s="3"/>
      <c r="TI978" s="3"/>
      <c r="TJ978" s="3"/>
    </row>
    <row r="979" spans="49:530" hidden="1" x14ac:dyDescent="0.25">
      <c r="AW979" s="5"/>
      <c r="AX979" s="5"/>
      <c r="AY979" s="5"/>
      <c r="AZ979" s="5"/>
      <c r="BA979" s="5"/>
      <c r="BB979" s="5"/>
      <c r="BC979" s="5"/>
      <c r="BD979" s="5"/>
      <c r="TG979" s="3"/>
      <c r="TH979" s="3"/>
      <c r="TI979" s="3"/>
      <c r="TJ979" s="3"/>
    </row>
    <row r="980" spans="49:530" hidden="1" x14ac:dyDescent="0.25">
      <c r="AW980" s="5"/>
      <c r="AX980" s="5"/>
      <c r="AY980" s="5"/>
      <c r="AZ980" s="5"/>
      <c r="BA980" s="5"/>
      <c r="BB980" s="5"/>
      <c r="BC980" s="5"/>
      <c r="BD980" s="5"/>
      <c r="TG980" s="3"/>
      <c r="TH980" s="3"/>
      <c r="TI980" s="3"/>
      <c r="TJ980" s="3"/>
    </row>
    <row r="981" spans="49:530" hidden="1" x14ac:dyDescent="0.25">
      <c r="AW981" s="5"/>
      <c r="AX981" s="5"/>
      <c r="AY981" s="5"/>
      <c r="AZ981" s="5"/>
      <c r="BA981" s="5"/>
      <c r="BB981" s="5"/>
      <c r="BC981" s="5"/>
      <c r="BD981" s="5"/>
      <c r="TG981" s="3"/>
      <c r="TH981" s="3"/>
      <c r="TI981" s="3"/>
      <c r="TJ981" s="3"/>
    </row>
    <row r="982" spans="49:530" hidden="1" x14ac:dyDescent="0.25">
      <c r="AW982" s="5"/>
      <c r="AX982" s="5"/>
      <c r="AY982" s="5"/>
      <c r="AZ982" s="5"/>
      <c r="BA982" s="5"/>
      <c r="BB982" s="5"/>
      <c r="BC982" s="5"/>
      <c r="BD982" s="5"/>
      <c r="TG982" s="3"/>
      <c r="TH982" s="3"/>
      <c r="TI982" s="3"/>
      <c r="TJ982" s="3"/>
    </row>
    <row r="983" spans="49:530" hidden="1" x14ac:dyDescent="0.25">
      <c r="AW983" s="5"/>
      <c r="AX983" s="5"/>
      <c r="AY983" s="5"/>
      <c r="AZ983" s="5"/>
      <c r="BA983" s="5"/>
      <c r="BB983" s="5"/>
      <c r="BC983" s="5"/>
      <c r="BD983" s="5"/>
      <c r="TG983" s="3"/>
      <c r="TH983" s="3"/>
      <c r="TI983" s="3"/>
      <c r="TJ983" s="3"/>
    </row>
    <row r="984" spans="49:530" hidden="1" x14ac:dyDescent="0.25">
      <c r="AW984" s="5"/>
      <c r="AX984" s="5"/>
      <c r="AY984" s="5"/>
      <c r="AZ984" s="5"/>
      <c r="BA984" s="5"/>
      <c r="BB984" s="5"/>
      <c r="BC984" s="5"/>
      <c r="BD984" s="5"/>
      <c r="TG984" s="3"/>
      <c r="TH984" s="3"/>
      <c r="TI984" s="3"/>
      <c r="TJ984" s="3"/>
    </row>
    <row r="985" spans="49:530" hidden="1" x14ac:dyDescent="0.25">
      <c r="AW985" s="5"/>
      <c r="AX985" s="5"/>
      <c r="AY985" s="5"/>
      <c r="AZ985" s="5"/>
      <c r="BA985" s="5"/>
      <c r="BB985" s="5"/>
      <c r="BC985" s="5"/>
      <c r="BD985" s="5"/>
      <c r="TG985" s="3"/>
      <c r="TH985" s="3"/>
      <c r="TI985" s="3"/>
      <c r="TJ985" s="3"/>
    </row>
    <row r="986" spans="49:530" hidden="1" x14ac:dyDescent="0.25">
      <c r="AW986" s="5"/>
      <c r="AX986" s="5"/>
      <c r="AY986" s="5"/>
      <c r="AZ986" s="5"/>
      <c r="BA986" s="5"/>
      <c r="BB986" s="5"/>
      <c r="BC986" s="5"/>
      <c r="BD986" s="5"/>
      <c r="TG986" s="3"/>
      <c r="TH986" s="3"/>
      <c r="TI986" s="3"/>
      <c r="TJ986" s="3"/>
    </row>
    <row r="987" spans="49:530" hidden="1" x14ac:dyDescent="0.25">
      <c r="AW987" s="5"/>
      <c r="AX987" s="5"/>
      <c r="AY987" s="5"/>
      <c r="AZ987" s="5"/>
      <c r="BA987" s="5"/>
      <c r="BB987" s="5"/>
      <c r="BC987" s="5"/>
      <c r="BD987" s="5"/>
      <c r="TG987" s="3"/>
      <c r="TH987" s="3"/>
      <c r="TI987" s="3"/>
      <c r="TJ987" s="3"/>
    </row>
    <row r="988" spans="49:530" hidden="1" x14ac:dyDescent="0.25">
      <c r="AW988" s="5"/>
      <c r="AX988" s="5"/>
      <c r="AY988" s="5"/>
      <c r="AZ988" s="5"/>
      <c r="BA988" s="5"/>
      <c r="BB988" s="5"/>
      <c r="BC988" s="5"/>
      <c r="BD988" s="5"/>
      <c r="TG988" s="3"/>
      <c r="TH988" s="3"/>
      <c r="TI988" s="3"/>
      <c r="TJ988" s="3"/>
    </row>
    <row r="989" spans="49:530" hidden="1" x14ac:dyDescent="0.25">
      <c r="AW989" s="5"/>
      <c r="AX989" s="5"/>
      <c r="AY989" s="5"/>
      <c r="AZ989" s="5"/>
      <c r="BA989" s="5"/>
      <c r="BB989" s="5"/>
      <c r="BC989" s="5"/>
      <c r="BD989" s="5"/>
      <c r="TG989" s="3"/>
      <c r="TH989" s="3"/>
      <c r="TI989" s="3"/>
      <c r="TJ989" s="3"/>
    </row>
    <row r="990" spans="49:530" hidden="1" x14ac:dyDescent="0.25">
      <c r="AW990" s="5"/>
      <c r="AX990" s="5"/>
      <c r="AY990" s="5"/>
      <c r="AZ990" s="5"/>
      <c r="BA990" s="5"/>
      <c r="BB990" s="5"/>
      <c r="BC990" s="5"/>
      <c r="BD990" s="5"/>
      <c r="TG990" s="3"/>
      <c r="TH990" s="3"/>
      <c r="TI990" s="3"/>
      <c r="TJ990" s="3"/>
    </row>
    <row r="991" spans="49:530" hidden="1" x14ac:dyDescent="0.25">
      <c r="AW991" s="5"/>
      <c r="AX991" s="5"/>
      <c r="AY991" s="5"/>
      <c r="AZ991" s="5"/>
      <c r="BA991" s="5"/>
      <c r="BB991" s="5"/>
      <c r="BC991" s="5"/>
      <c r="BD991" s="5"/>
      <c r="TG991" s="3"/>
      <c r="TH991" s="3"/>
      <c r="TI991" s="3"/>
      <c r="TJ991" s="3"/>
    </row>
    <row r="992" spans="49:530" hidden="1" x14ac:dyDescent="0.25">
      <c r="AW992" s="5"/>
      <c r="AX992" s="5"/>
      <c r="AY992" s="5"/>
      <c r="AZ992" s="5"/>
      <c r="BA992" s="5"/>
      <c r="BB992" s="5"/>
      <c r="BC992" s="5"/>
      <c r="BD992" s="5"/>
      <c r="TG992" s="3"/>
      <c r="TH992" s="3"/>
      <c r="TI992" s="3"/>
      <c r="TJ992" s="3"/>
    </row>
    <row r="993" spans="49:530" hidden="1" x14ac:dyDescent="0.25">
      <c r="AW993" s="5"/>
      <c r="AX993" s="5"/>
      <c r="AY993" s="5"/>
      <c r="AZ993" s="5"/>
      <c r="BA993" s="5"/>
      <c r="BB993" s="5"/>
      <c r="BC993" s="5"/>
      <c r="BD993" s="5"/>
      <c r="TG993" s="3"/>
      <c r="TH993" s="3"/>
      <c r="TI993" s="3"/>
      <c r="TJ993" s="3"/>
    </row>
    <row r="994" spans="49:530" hidden="1" x14ac:dyDescent="0.25">
      <c r="AW994" s="5"/>
      <c r="AX994" s="5"/>
      <c r="AY994" s="5"/>
      <c r="AZ994" s="5"/>
      <c r="BA994" s="5"/>
      <c r="BB994" s="5"/>
      <c r="BC994" s="5"/>
      <c r="BD994" s="5"/>
      <c r="TG994" s="3"/>
      <c r="TH994" s="3"/>
      <c r="TI994" s="3"/>
      <c r="TJ994" s="3"/>
    </row>
    <row r="995" spans="49:530" hidden="1" x14ac:dyDescent="0.25">
      <c r="AW995" s="5"/>
      <c r="AX995" s="5"/>
      <c r="AY995" s="5"/>
      <c r="AZ995" s="5"/>
      <c r="BA995" s="5"/>
      <c r="BB995" s="5"/>
      <c r="BC995" s="5"/>
      <c r="BD995" s="5"/>
      <c r="TG995" s="3"/>
      <c r="TH995" s="3"/>
      <c r="TI995" s="3"/>
      <c r="TJ995" s="3"/>
    </row>
    <row r="996" spans="49:530" hidden="1" x14ac:dyDescent="0.25">
      <c r="AW996" s="5"/>
      <c r="AX996" s="5"/>
      <c r="AY996" s="5"/>
      <c r="AZ996" s="5"/>
      <c r="BA996" s="5"/>
      <c r="BB996" s="5"/>
      <c r="BC996" s="5"/>
      <c r="BD996" s="5"/>
      <c r="TG996" s="3"/>
      <c r="TH996" s="3"/>
      <c r="TI996" s="3"/>
      <c r="TJ996" s="3"/>
    </row>
    <row r="997" spans="49:530" hidden="1" x14ac:dyDescent="0.25">
      <c r="AW997" s="5"/>
      <c r="AX997" s="5"/>
      <c r="AY997" s="5"/>
      <c r="AZ997" s="5"/>
      <c r="BA997" s="5"/>
      <c r="BB997" s="5"/>
      <c r="BC997" s="5"/>
      <c r="BD997" s="5"/>
      <c r="TG997" s="3"/>
      <c r="TH997" s="3"/>
      <c r="TI997" s="3"/>
      <c r="TJ997" s="3"/>
    </row>
    <row r="998" spans="49:530" hidden="1" x14ac:dyDescent="0.25">
      <c r="AW998" s="5"/>
      <c r="AX998" s="5"/>
      <c r="AY998" s="5"/>
      <c r="AZ998" s="5"/>
      <c r="BA998" s="5"/>
      <c r="BB998" s="5"/>
      <c r="BC998" s="5"/>
      <c r="BD998" s="5"/>
      <c r="TG998" s="3"/>
      <c r="TH998" s="3"/>
      <c r="TI998" s="3"/>
      <c r="TJ998" s="3"/>
    </row>
    <row r="999" spans="49:530" hidden="1" x14ac:dyDescent="0.25">
      <c r="AW999" s="5"/>
      <c r="AX999" s="5"/>
      <c r="AY999" s="5"/>
      <c r="AZ999" s="5"/>
      <c r="BA999" s="5"/>
      <c r="BB999" s="5"/>
      <c r="BC999" s="5"/>
      <c r="BD999" s="5"/>
      <c r="TG999" s="3"/>
      <c r="TH999" s="3"/>
      <c r="TI999" s="3"/>
      <c r="TJ999" s="3"/>
    </row>
    <row r="1000" spans="49:530" hidden="1" x14ac:dyDescent="0.25">
      <c r="AW1000" s="5"/>
      <c r="AX1000" s="5"/>
      <c r="AY1000" s="5"/>
      <c r="AZ1000" s="5"/>
      <c r="BA1000" s="5"/>
      <c r="BB1000" s="5"/>
      <c r="BC1000" s="5"/>
      <c r="BD1000" s="5"/>
      <c r="TG1000" s="3"/>
      <c r="TH1000" s="3"/>
      <c r="TI1000" s="3"/>
      <c r="TJ1000" s="3"/>
    </row>
    <row r="1001" spans="49:530" hidden="1" x14ac:dyDescent="0.25">
      <c r="AW1001" s="5"/>
      <c r="AX1001" s="5"/>
      <c r="AY1001" s="5"/>
      <c r="AZ1001" s="5"/>
      <c r="BA1001" s="5"/>
      <c r="BB1001" s="5"/>
      <c r="BC1001" s="5"/>
      <c r="BD1001" s="5"/>
      <c r="TG1001" s="3"/>
      <c r="TH1001" s="3"/>
      <c r="TI1001" s="3"/>
      <c r="TJ1001" s="3"/>
    </row>
    <row r="1002" spans="49:530" hidden="1" x14ac:dyDescent="0.25">
      <c r="AW1002" s="5"/>
      <c r="AX1002" s="5"/>
      <c r="AY1002" s="5"/>
      <c r="AZ1002" s="5"/>
      <c r="BA1002" s="5"/>
      <c r="BB1002" s="5"/>
      <c r="BC1002" s="5"/>
      <c r="BD1002" s="5"/>
      <c r="TG1002" s="3"/>
      <c r="TH1002" s="3"/>
      <c r="TI1002" s="3"/>
      <c r="TJ1002" s="3"/>
    </row>
    <row r="1003" spans="49:530" hidden="1" x14ac:dyDescent="0.25">
      <c r="AW1003" s="5"/>
      <c r="AX1003" s="5"/>
      <c r="AY1003" s="5"/>
      <c r="AZ1003" s="5"/>
      <c r="BA1003" s="5"/>
      <c r="BB1003" s="5"/>
      <c r="BC1003" s="5"/>
      <c r="BD1003" s="5"/>
      <c r="TG1003" s="3"/>
      <c r="TH1003" s="3"/>
      <c r="TI1003" s="3"/>
      <c r="TJ1003" s="3"/>
    </row>
    <row r="1004" spans="49:530" hidden="1" x14ac:dyDescent="0.25">
      <c r="AW1004" s="5"/>
      <c r="AX1004" s="5"/>
      <c r="AY1004" s="5"/>
      <c r="AZ1004" s="5"/>
      <c r="BA1004" s="5"/>
      <c r="BB1004" s="5"/>
      <c r="BC1004" s="5"/>
      <c r="BD1004" s="5"/>
      <c r="TG1004" s="3"/>
      <c r="TH1004" s="3"/>
      <c r="TI1004" s="3"/>
      <c r="TJ1004" s="3"/>
    </row>
    <row r="1005" spans="49:530" hidden="1" x14ac:dyDescent="0.25">
      <c r="AW1005" s="5"/>
      <c r="AX1005" s="5"/>
      <c r="AY1005" s="5"/>
      <c r="AZ1005" s="5"/>
      <c r="BA1005" s="5"/>
      <c r="BB1005" s="5"/>
      <c r="BC1005" s="5"/>
      <c r="BD1005" s="5"/>
      <c r="TG1005" s="3"/>
      <c r="TH1005" s="3"/>
      <c r="TI1005" s="3"/>
      <c r="TJ1005" s="3"/>
    </row>
    <row r="1006" spans="49:530" hidden="1" x14ac:dyDescent="0.25">
      <c r="AW1006" s="5"/>
      <c r="AX1006" s="5"/>
      <c r="AY1006" s="5"/>
      <c r="AZ1006" s="5"/>
      <c r="BA1006" s="5"/>
      <c r="BB1006" s="5"/>
      <c r="BC1006" s="5"/>
      <c r="BD1006" s="5"/>
      <c r="TG1006" s="3"/>
      <c r="TH1006" s="3"/>
      <c r="TI1006" s="3"/>
      <c r="TJ1006" s="3"/>
    </row>
    <row r="1007" spans="49:530" hidden="1" x14ac:dyDescent="0.25">
      <c r="AW1007" s="5"/>
      <c r="AX1007" s="5"/>
      <c r="AY1007" s="5"/>
      <c r="AZ1007" s="5"/>
      <c r="BA1007" s="5"/>
      <c r="BB1007" s="5"/>
      <c r="BC1007" s="5"/>
      <c r="BD1007" s="5"/>
      <c r="TG1007" s="3"/>
      <c r="TH1007" s="3"/>
      <c r="TI1007" s="3"/>
      <c r="TJ1007" s="3"/>
    </row>
    <row r="1008" spans="49:530" hidden="1" x14ac:dyDescent="0.25">
      <c r="AW1008" s="5"/>
      <c r="AX1008" s="5"/>
      <c r="AY1008" s="5"/>
      <c r="AZ1008" s="5"/>
      <c r="BA1008" s="5"/>
      <c r="BB1008" s="5"/>
      <c r="BC1008" s="5"/>
      <c r="BD1008" s="5"/>
      <c r="TG1008" s="3"/>
      <c r="TH1008" s="3"/>
      <c r="TI1008" s="3"/>
      <c r="TJ1008" s="3"/>
    </row>
    <row r="1009" spans="49:530" hidden="1" x14ac:dyDescent="0.25">
      <c r="AW1009" s="5"/>
      <c r="AX1009" s="5"/>
      <c r="AY1009" s="5"/>
      <c r="AZ1009" s="5"/>
      <c r="BA1009" s="5"/>
      <c r="BB1009" s="5"/>
      <c r="BC1009" s="5"/>
      <c r="BD1009" s="5"/>
      <c r="TG1009" s="3"/>
      <c r="TH1009" s="3"/>
      <c r="TI1009" s="3"/>
      <c r="TJ1009" s="3"/>
    </row>
    <row r="1010" spans="49:530" hidden="1" x14ac:dyDescent="0.25">
      <c r="AW1010" s="5"/>
      <c r="AX1010" s="5"/>
      <c r="AY1010" s="5"/>
      <c r="AZ1010" s="5"/>
      <c r="BA1010" s="5"/>
      <c r="BB1010" s="5"/>
      <c r="BC1010" s="5"/>
      <c r="BD1010" s="5"/>
      <c r="TG1010" s="3"/>
      <c r="TH1010" s="3"/>
      <c r="TI1010" s="3"/>
      <c r="TJ1010" s="3"/>
    </row>
    <row r="1011" spans="49:530" hidden="1" x14ac:dyDescent="0.25">
      <c r="AW1011" s="5"/>
      <c r="AX1011" s="5"/>
      <c r="AY1011" s="5"/>
      <c r="AZ1011" s="5"/>
      <c r="BA1011" s="5"/>
      <c r="BB1011" s="5"/>
      <c r="BC1011" s="5"/>
      <c r="BD1011" s="5"/>
      <c r="TG1011" s="3"/>
      <c r="TH1011" s="3"/>
      <c r="TI1011" s="3"/>
      <c r="TJ1011" s="3"/>
    </row>
    <row r="1012" spans="49:530" hidden="1" x14ac:dyDescent="0.25">
      <c r="AW1012" s="5"/>
      <c r="AX1012" s="5"/>
      <c r="AY1012" s="5"/>
      <c r="AZ1012" s="5"/>
      <c r="BA1012" s="5"/>
      <c r="BB1012" s="5"/>
      <c r="BC1012" s="5"/>
      <c r="BD1012" s="5"/>
      <c r="TG1012" s="3"/>
      <c r="TH1012" s="3"/>
      <c r="TI1012" s="3"/>
      <c r="TJ1012" s="3"/>
    </row>
    <row r="1013" spans="49:530" hidden="1" x14ac:dyDescent="0.25">
      <c r="AW1013" s="5"/>
      <c r="AX1013" s="5"/>
      <c r="AY1013" s="5"/>
      <c r="AZ1013" s="5"/>
      <c r="BA1013" s="5"/>
      <c r="BB1013" s="5"/>
      <c r="BC1013" s="5"/>
      <c r="BD1013" s="5"/>
      <c r="TG1013" s="3"/>
      <c r="TH1013" s="3"/>
      <c r="TI1013" s="3"/>
      <c r="TJ1013" s="3"/>
    </row>
    <row r="1014" spans="49:530" hidden="1" x14ac:dyDescent="0.25">
      <c r="AW1014" s="5"/>
      <c r="AX1014" s="5"/>
      <c r="AY1014" s="5"/>
      <c r="AZ1014" s="5"/>
      <c r="BA1014" s="5"/>
      <c r="BB1014" s="5"/>
      <c r="BC1014" s="5"/>
      <c r="BD1014" s="5"/>
      <c r="TG1014" s="3"/>
      <c r="TH1014" s="3"/>
      <c r="TI1014" s="3"/>
      <c r="TJ1014" s="3"/>
    </row>
    <row r="1015" spans="49:530" hidden="1" x14ac:dyDescent="0.25">
      <c r="AW1015" s="5"/>
      <c r="AX1015" s="5"/>
      <c r="AY1015" s="5"/>
      <c r="AZ1015" s="5"/>
      <c r="BA1015" s="5"/>
      <c r="BB1015" s="5"/>
      <c r="BC1015" s="5"/>
      <c r="BD1015" s="5"/>
      <c r="TG1015" s="3"/>
      <c r="TH1015" s="3"/>
      <c r="TI1015" s="3"/>
      <c r="TJ1015" s="3"/>
    </row>
    <row r="1016" spans="49:530" hidden="1" x14ac:dyDescent="0.25">
      <c r="AW1016" s="5"/>
      <c r="AX1016" s="5"/>
      <c r="AY1016" s="5"/>
      <c r="AZ1016" s="5"/>
      <c r="BA1016" s="5"/>
      <c r="BB1016" s="5"/>
      <c r="BC1016" s="5"/>
      <c r="BD1016" s="5"/>
      <c r="TG1016" s="3"/>
      <c r="TH1016" s="3"/>
      <c r="TI1016" s="3"/>
      <c r="TJ1016" s="3"/>
    </row>
    <row r="1017" spans="49:530" hidden="1" x14ac:dyDescent="0.25">
      <c r="AW1017" s="5"/>
      <c r="AX1017" s="5"/>
      <c r="AY1017" s="5"/>
      <c r="AZ1017" s="5"/>
      <c r="BA1017" s="5"/>
      <c r="BB1017" s="5"/>
      <c r="BC1017" s="5"/>
      <c r="BD1017" s="5"/>
      <c r="TG1017" s="3"/>
      <c r="TH1017" s="3"/>
      <c r="TI1017" s="3"/>
      <c r="TJ1017" s="3"/>
    </row>
    <row r="1018" spans="49:530" hidden="1" x14ac:dyDescent="0.25">
      <c r="AW1018" s="5"/>
      <c r="AX1018" s="5"/>
      <c r="AY1018" s="5"/>
      <c r="AZ1018" s="5"/>
      <c r="BA1018" s="5"/>
      <c r="BB1018" s="5"/>
      <c r="BC1018" s="5"/>
      <c r="BD1018" s="5"/>
      <c r="TG1018" s="3"/>
      <c r="TH1018" s="3"/>
      <c r="TI1018" s="3"/>
      <c r="TJ1018" s="3"/>
    </row>
    <row r="1019" spans="49:530" hidden="1" x14ac:dyDescent="0.25">
      <c r="AW1019" s="5"/>
      <c r="AX1019" s="5"/>
      <c r="AY1019" s="5"/>
      <c r="AZ1019" s="5"/>
      <c r="BA1019" s="5"/>
      <c r="BB1019" s="5"/>
      <c r="BC1019" s="5"/>
      <c r="BD1019" s="5"/>
      <c r="TG1019" s="3"/>
      <c r="TH1019" s="3"/>
      <c r="TI1019" s="3"/>
      <c r="TJ1019" s="3"/>
    </row>
    <row r="1020" spans="49:530" hidden="1" x14ac:dyDescent="0.25">
      <c r="AW1020" s="5"/>
      <c r="AX1020" s="5"/>
      <c r="AY1020" s="5"/>
      <c r="AZ1020" s="5"/>
      <c r="BA1020" s="5"/>
      <c r="BB1020" s="5"/>
      <c r="BC1020" s="5"/>
      <c r="BD1020" s="5"/>
      <c r="TG1020" s="3"/>
      <c r="TH1020" s="3"/>
      <c r="TI1020" s="3"/>
      <c r="TJ1020" s="3"/>
    </row>
    <row r="1021" spans="49:530" hidden="1" x14ac:dyDescent="0.25">
      <c r="AW1021" s="5"/>
      <c r="AX1021" s="5"/>
      <c r="AY1021" s="5"/>
      <c r="AZ1021" s="5"/>
      <c r="BA1021" s="5"/>
      <c r="BB1021" s="5"/>
      <c r="BC1021" s="5"/>
      <c r="BD1021" s="5"/>
      <c r="TG1021" s="3"/>
      <c r="TH1021" s="3"/>
      <c r="TI1021" s="3"/>
      <c r="TJ1021" s="3"/>
    </row>
    <row r="1022" spans="49:530" hidden="1" x14ac:dyDescent="0.25">
      <c r="AW1022" s="5"/>
      <c r="AX1022" s="5"/>
      <c r="AY1022" s="5"/>
      <c r="AZ1022" s="5"/>
      <c r="BA1022" s="5"/>
      <c r="BB1022" s="5"/>
      <c r="BC1022" s="5"/>
      <c r="BD1022" s="5"/>
      <c r="TG1022" s="3"/>
      <c r="TH1022" s="3"/>
      <c r="TI1022" s="3"/>
      <c r="TJ1022" s="3"/>
    </row>
    <row r="1023" spans="49:530" hidden="1" x14ac:dyDescent="0.25">
      <c r="AW1023" s="5"/>
      <c r="AX1023" s="5"/>
      <c r="AY1023" s="5"/>
      <c r="AZ1023" s="5"/>
      <c r="BA1023" s="5"/>
      <c r="BB1023" s="5"/>
      <c r="BC1023" s="5"/>
      <c r="BD1023" s="5"/>
      <c r="TG1023" s="3"/>
      <c r="TH1023" s="3"/>
      <c r="TI1023" s="3"/>
      <c r="TJ1023" s="3"/>
    </row>
    <row r="1024" spans="49:530" hidden="1" x14ac:dyDescent="0.25">
      <c r="AW1024" s="5"/>
      <c r="AX1024" s="5"/>
      <c r="AY1024" s="5"/>
      <c r="AZ1024" s="5"/>
      <c r="BA1024" s="5"/>
      <c r="BB1024" s="5"/>
      <c r="BC1024" s="5"/>
      <c r="BD1024" s="5"/>
      <c r="TG1024" s="3"/>
      <c r="TH1024" s="3"/>
      <c r="TI1024" s="3"/>
      <c r="TJ1024" s="3"/>
    </row>
    <row r="1025" spans="2:530" hidden="1" x14ac:dyDescent="0.25">
      <c r="AW1025" s="5"/>
      <c r="AX1025" s="5"/>
      <c r="AY1025" s="5"/>
      <c r="AZ1025" s="5"/>
      <c r="BA1025" s="5"/>
      <c r="BB1025" s="5"/>
      <c r="BC1025" s="5"/>
      <c r="BD1025" s="5"/>
      <c r="TG1025" s="3"/>
      <c r="TH1025" s="3"/>
      <c r="TI1025" s="3"/>
      <c r="TJ1025" s="3"/>
    </row>
    <row r="1026" spans="2:530" hidden="1" x14ac:dyDescent="0.25">
      <c r="AW1026" s="5"/>
      <c r="AX1026" s="5"/>
      <c r="AY1026" s="5"/>
      <c r="AZ1026" s="5"/>
      <c r="BA1026" s="5"/>
      <c r="BB1026" s="5"/>
      <c r="BC1026" s="5"/>
      <c r="BD1026" s="5"/>
      <c r="TG1026" s="3"/>
      <c r="TH1026" s="3"/>
      <c r="TI1026" s="3"/>
      <c r="TJ1026" s="3"/>
    </row>
    <row r="1027" spans="2:530" hidden="1" x14ac:dyDescent="0.25">
      <c r="AW1027" s="5"/>
      <c r="AX1027" s="5"/>
      <c r="AY1027" s="5"/>
      <c r="AZ1027" s="5"/>
      <c r="BA1027" s="5"/>
      <c r="BB1027" s="5"/>
      <c r="BC1027" s="5"/>
      <c r="BD1027" s="5"/>
      <c r="TG1027" s="3"/>
      <c r="TH1027" s="3"/>
      <c r="TI1027" s="3"/>
      <c r="TJ1027" s="3"/>
    </row>
    <row r="1028" spans="2:530" hidden="1" x14ac:dyDescent="0.25">
      <c r="AW1028" s="5"/>
      <c r="AX1028" s="5"/>
      <c r="AY1028" s="5"/>
      <c r="AZ1028" s="5"/>
      <c r="BA1028" s="5"/>
      <c r="BB1028" s="5"/>
      <c r="BC1028" s="5"/>
      <c r="BD1028" s="5"/>
      <c r="TG1028" s="3"/>
      <c r="TH1028" s="3"/>
      <c r="TI1028" s="3"/>
      <c r="TJ1028" s="3"/>
    </row>
    <row r="1029" spans="2:530" hidden="1" x14ac:dyDescent="0.25">
      <c r="AW1029" s="5"/>
      <c r="AX1029" s="5"/>
      <c r="AY1029" s="5"/>
      <c r="AZ1029" s="5"/>
      <c r="BA1029" s="5"/>
      <c r="BB1029" s="5"/>
      <c r="BC1029" s="5"/>
      <c r="BD1029" s="5"/>
      <c r="TG1029" s="3"/>
      <c r="TH1029" s="3"/>
      <c r="TI1029" s="3"/>
      <c r="TJ1029" s="3"/>
    </row>
    <row r="1030" spans="2:530" hidden="1" x14ac:dyDescent="0.25">
      <c r="AW1030" s="5"/>
      <c r="AX1030" s="5"/>
      <c r="AY1030" s="5"/>
      <c r="AZ1030" s="5"/>
      <c r="BA1030" s="5"/>
      <c r="BB1030" s="5"/>
      <c r="BC1030" s="5"/>
      <c r="BD1030" s="5"/>
      <c r="TG1030" s="3"/>
      <c r="TH1030" s="3"/>
      <c r="TI1030" s="3"/>
      <c r="TJ1030" s="3"/>
    </row>
    <row r="1031" spans="2:530" hidden="1" x14ac:dyDescent="0.25">
      <c r="AW1031" s="5"/>
      <c r="AX1031" s="5"/>
      <c r="AY1031" s="5"/>
      <c r="AZ1031" s="5"/>
      <c r="BA1031" s="5"/>
      <c r="BB1031" s="5"/>
      <c r="BC1031" s="5"/>
      <c r="BD1031" s="5"/>
      <c r="TG1031" s="3"/>
      <c r="TH1031" s="3"/>
      <c r="TI1031" s="3"/>
      <c r="TJ1031" s="3"/>
    </row>
    <row r="1032" spans="2:530" ht="15" hidden="1" x14ac:dyDescent="0.25">
      <c r="B1032"/>
    </row>
    <row r="1033" spans="2:530" ht="15" hidden="1" x14ac:dyDescent="0.25">
      <c r="B1033"/>
    </row>
    <row r="1034" spans="2:530" ht="15" hidden="1" x14ac:dyDescent="0.25">
      <c r="B1034"/>
    </row>
    <row r="1035" spans="2:530" ht="15" hidden="1" x14ac:dyDescent="0.25">
      <c r="B1035"/>
    </row>
    <row r="1036" spans="2:530" ht="15" hidden="1" x14ac:dyDescent="0.25">
      <c r="B1036"/>
    </row>
    <row r="1037" spans="2:530" ht="15" hidden="1" x14ac:dyDescent="0.25">
      <c r="B1037"/>
    </row>
    <row r="1038" spans="2:530" ht="15" hidden="1" x14ac:dyDescent="0.25">
      <c r="B1038"/>
    </row>
    <row r="1039" spans="2:530" ht="15" hidden="1" x14ac:dyDescent="0.25">
      <c r="B1039"/>
    </row>
    <row r="1040" spans="2:530" ht="15" hidden="1" x14ac:dyDescent="0.25">
      <c r="B1040"/>
    </row>
    <row r="1041" spans="2:2" ht="15" hidden="1" x14ac:dyDescent="0.25">
      <c r="B1041"/>
    </row>
    <row r="1042" spans="2:2" ht="15" hidden="1" x14ac:dyDescent="0.25">
      <c r="B1042"/>
    </row>
    <row r="1043" spans="2:2" ht="15" hidden="1" x14ac:dyDescent="0.25">
      <c r="B1043"/>
    </row>
    <row r="1044" spans="2:2" ht="15" hidden="1" x14ac:dyDescent="0.25">
      <c r="B1044"/>
    </row>
    <row r="1045" spans="2:2" ht="15" hidden="1" x14ac:dyDescent="0.25">
      <c r="B1045"/>
    </row>
    <row r="1046" spans="2:2" ht="15" hidden="1" x14ac:dyDescent="0.25">
      <c r="B1046"/>
    </row>
    <row r="1047" spans="2:2" ht="15" hidden="1" x14ac:dyDescent="0.25">
      <c r="B1047"/>
    </row>
    <row r="1048" spans="2:2" ht="15" hidden="1" x14ac:dyDescent="0.25">
      <c r="B1048"/>
    </row>
    <row r="1049" spans="2:2" ht="15" hidden="1" x14ac:dyDescent="0.25">
      <c r="B1049"/>
    </row>
    <row r="1050" spans="2:2" ht="15" hidden="1" x14ac:dyDescent="0.25">
      <c r="B1050"/>
    </row>
    <row r="1051" spans="2:2" ht="15" hidden="1" x14ac:dyDescent="0.25">
      <c r="B1051"/>
    </row>
    <row r="1052" spans="2:2" ht="15" hidden="1" x14ac:dyDescent="0.25">
      <c r="B1052"/>
    </row>
    <row r="1053" spans="2:2" ht="15" hidden="1" x14ac:dyDescent="0.25">
      <c r="B1053"/>
    </row>
    <row r="1054" spans="2:2" ht="15" hidden="1" x14ac:dyDescent="0.25">
      <c r="B1054"/>
    </row>
    <row r="1055" spans="2:2" ht="15" hidden="1" x14ac:dyDescent="0.25">
      <c r="B1055"/>
    </row>
    <row r="1056" spans="2:2" ht="15" hidden="1" x14ac:dyDescent="0.25">
      <c r="B1056"/>
    </row>
    <row r="1057" spans="2:2" ht="15" hidden="1" x14ac:dyDescent="0.25">
      <c r="B1057"/>
    </row>
    <row r="1058" spans="2:2" ht="15" hidden="1" x14ac:dyDescent="0.25">
      <c r="B1058"/>
    </row>
    <row r="1059" spans="2:2" ht="15" hidden="1" x14ac:dyDescent="0.25">
      <c r="B1059"/>
    </row>
    <row r="1060" spans="2:2" ht="15" hidden="1" x14ac:dyDescent="0.25">
      <c r="B1060"/>
    </row>
    <row r="1061" spans="2:2" ht="15" hidden="1" x14ac:dyDescent="0.25">
      <c r="B1061"/>
    </row>
    <row r="1062" spans="2:2" ht="15" hidden="1" x14ac:dyDescent="0.25">
      <c r="B1062"/>
    </row>
    <row r="1063" spans="2:2" ht="15" hidden="1" x14ac:dyDescent="0.25">
      <c r="B1063"/>
    </row>
    <row r="1064" spans="2:2" ht="15" hidden="1" x14ac:dyDescent="0.25">
      <c r="B1064"/>
    </row>
    <row r="1065" spans="2:2" ht="15" hidden="1" x14ac:dyDescent="0.25">
      <c r="B1065"/>
    </row>
    <row r="1066" spans="2:2" ht="15" hidden="1" x14ac:dyDescent="0.25">
      <c r="B1066"/>
    </row>
    <row r="1067" spans="2:2" ht="15" hidden="1" x14ac:dyDescent="0.25">
      <c r="B1067"/>
    </row>
    <row r="1068" spans="2:2" ht="15" hidden="1" x14ac:dyDescent="0.25">
      <c r="B1068"/>
    </row>
    <row r="1069" spans="2:2" ht="15" hidden="1" x14ac:dyDescent="0.25">
      <c r="B1069"/>
    </row>
    <row r="1070" spans="2:2" ht="15" hidden="1" x14ac:dyDescent="0.25">
      <c r="B1070"/>
    </row>
    <row r="1071" spans="2:2" ht="15" hidden="1" x14ac:dyDescent="0.25">
      <c r="B1071"/>
    </row>
    <row r="1072" spans="2:2" ht="15" hidden="1" x14ac:dyDescent="0.25">
      <c r="B1072"/>
    </row>
    <row r="1073" spans="2:2" ht="15" hidden="1" x14ac:dyDescent="0.25">
      <c r="B1073"/>
    </row>
    <row r="1074" spans="2:2" ht="15" hidden="1" x14ac:dyDescent="0.25">
      <c r="B1074"/>
    </row>
    <row r="1075" spans="2:2" ht="15" hidden="1" x14ac:dyDescent="0.25">
      <c r="B1075"/>
    </row>
    <row r="1076" spans="2:2" ht="15" hidden="1" x14ac:dyDescent="0.25">
      <c r="B1076"/>
    </row>
    <row r="1077" spans="2:2" ht="15" hidden="1" x14ac:dyDescent="0.25">
      <c r="B1077"/>
    </row>
    <row r="1078" spans="2:2" ht="15" hidden="1" x14ac:dyDescent="0.25">
      <c r="B1078"/>
    </row>
    <row r="1079" spans="2:2" ht="15" hidden="1" x14ac:dyDescent="0.25">
      <c r="B1079"/>
    </row>
    <row r="1080" spans="2:2" ht="15" hidden="1" x14ac:dyDescent="0.25">
      <c r="B1080"/>
    </row>
    <row r="1081" spans="2:2" ht="15" hidden="1" x14ac:dyDescent="0.25">
      <c r="B1081"/>
    </row>
    <row r="1082" spans="2:2" ht="15" hidden="1" x14ac:dyDescent="0.25">
      <c r="B1082"/>
    </row>
    <row r="1083" spans="2:2" ht="15" hidden="1" x14ac:dyDescent="0.25">
      <c r="B1083"/>
    </row>
    <row r="1084" spans="2:2" ht="15" hidden="1" x14ac:dyDescent="0.25">
      <c r="B1084"/>
    </row>
    <row r="1085" spans="2:2" ht="15" hidden="1" x14ac:dyDescent="0.25">
      <c r="B1085"/>
    </row>
    <row r="1086" spans="2:2" ht="15" hidden="1" x14ac:dyDescent="0.25">
      <c r="B1086"/>
    </row>
    <row r="1087" spans="2:2" ht="15" hidden="1" x14ac:dyDescent="0.25">
      <c r="B1087"/>
    </row>
    <row r="1088" spans="2:2" ht="15" hidden="1" x14ac:dyDescent="0.25">
      <c r="B1088"/>
    </row>
    <row r="1089" spans="2:2" ht="15" hidden="1" x14ac:dyDescent="0.25">
      <c r="B1089"/>
    </row>
    <row r="1090" spans="2:2" ht="15" hidden="1" x14ac:dyDescent="0.25">
      <c r="B1090"/>
    </row>
    <row r="1091" spans="2:2" ht="15" hidden="1" x14ac:dyDescent="0.25">
      <c r="B1091"/>
    </row>
    <row r="1092" spans="2:2" ht="15" hidden="1" x14ac:dyDescent="0.25">
      <c r="B1092"/>
    </row>
    <row r="1093" spans="2:2" ht="15" hidden="1" x14ac:dyDescent="0.25">
      <c r="B1093"/>
    </row>
    <row r="1094" spans="2:2" ht="15" hidden="1" x14ac:dyDescent="0.25">
      <c r="B1094"/>
    </row>
    <row r="1095" spans="2:2" ht="15" hidden="1" x14ac:dyDescent="0.25">
      <c r="B1095"/>
    </row>
    <row r="1096" spans="2:2" ht="15" hidden="1" x14ac:dyDescent="0.25">
      <c r="B1096"/>
    </row>
    <row r="1097" spans="2:2" ht="15" hidden="1" x14ac:dyDescent="0.25">
      <c r="B1097"/>
    </row>
    <row r="1098" spans="2:2" ht="15" hidden="1" x14ac:dyDescent="0.25">
      <c r="B1098"/>
    </row>
    <row r="1099" spans="2:2" ht="15" hidden="1" x14ac:dyDescent="0.25">
      <c r="B1099"/>
    </row>
    <row r="1100" spans="2:2" ht="15" hidden="1" x14ac:dyDescent="0.25">
      <c r="B1100"/>
    </row>
    <row r="1101" spans="2:2" ht="15" hidden="1" x14ac:dyDescent="0.25">
      <c r="B1101"/>
    </row>
    <row r="1102" spans="2:2" ht="15" hidden="1" x14ac:dyDescent="0.25">
      <c r="B1102"/>
    </row>
    <row r="1103" spans="2:2" ht="15" hidden="1" x14ac:dyDescent="0.25">
      <c r="B1103"/>
    </row>
    <row r="1104" spans="2:2" ht="15" hidden="1" x14ac:dyDescent="0.25">
      <c r="B1104"/>
    </row>
    <row r="1105" spans="2:2" ht="15" hidden="1" x14ac:dyDescent="0.25">
      <c r="B1105"/>
    </row>
    <row r="1106" spans="2:2" ht="15" hidden="1" x14ac:dyDescent="0.25">
      <c r="B1106"/>
    </row>
    <row r="1107" spans="2:2" ht="15" hidden="1" x14ac:dyDescent="0.25">
      <c r="B1107"/>
    </row>
    <row r="1108" spans="2:2" ht="15" hidden="1" x14ac:dyDescent="0.25">
      <c r="B1108"/>
    </row>
    <row r="1109" spans="2:2" ht="15" hidden="1" x14ac:dyDescent="0.25">
      <c r="B1109"/>
    </row>
    <row r="1110" spans="2:2" ht="15" hidden="1" x14ac:dyDescent="0.25">
      <c r="B1110"/>
    </row>
    <row r="1111" spans="2:2" ht="15" hidden="1" x14ac:dyDescent="0.25">
      <c r="B1111"/>
    </row>
    <row r="1112" spans="2:2" ht="15" hidden="1" x14ac:dyDescent="0.25">
      <c r="B1112"/>
    </row>
    <row r="1113" spans="2:2" ht="15" hidden="1" x14ac:dyDescent="0.25">
      <c r="B1113"/>
    </row>
    <row r="1114" spans="2:2" ht="15" hidden="1" x14ac:dyDescent="0.25">
      <c r="B1114"/>
    </row>
    <row r="1115" spans="2:2" ht="15" hidden="1" x14ac:dyDescent="0.25">
      <c r="B1115"/>
    </row>
    <row r="1116" spans="2:2" ht="15" hidden="1" x14ac:dyDescent="0.25">
      <c r="B1116"/>
    </row>
    <row r="1117" spans="2:2" ht="15" hidden="1" x14ac:dyDescent="0.25">
      <c r="B1117"/>
    </row>
    <row r="1118" spans="2:2" ht="15" hidden="1" x14ac:dyDescent="0.25">
      <c r="B1118"/>
    </row>
    <row r="1119" spans="2:2" ht="15" hidden="1" x14ac:dyDescent="0.25">
      <c r="B1119"/>
    </row>
    <row r="1120" spans="2:2" ht="15" hidden="1" x14ac:dyDescent="0.25">
      <c r="B1120"/>
    </row>
    <row r="1121" spans="2:2" ht="15" hidden="1" x14ac:dyDescent="0.25">
      <c r="B1121"/>
    </row>
    <row r="1122" spans="2:2" ht="15" hidden="1" x14ac:dyDescent="0.25">
      <c r="B1122"/>
    </row>
    <row r="1123" spans="2:2" ht="15" hidden="1" x14ac:dyDescent="0.25">
      <c r="B1123"/>
    </row>
    <row r="1124" spans="2:2" ht="15" hidden="1" x14ac:dyDescent="0.25">
      <c r="B1124"/>
    </row>
    <row r="1125" spans="2:2" ht="15" hidden="1" x14ac:dyDescent="0.25">
      <c r="B1125"/>
    </row>
    <row r="1126" spans="2:2" ht="15" hidden="1" x14ac:dyDescent="0.25">
      <c r="B1126"/>
    </row>
    <row r="1127" spans="2:2" ht="15" hidden="1" x14ac:dyDescent="0.25">
      <c r="B1127"/>
    </row>
    <row r="1128" spans="2:2" ht="15" hidden="1" x14ac:dyDescent="0.25">
      <c r="B1128"/>
    </row>
    <row r="1129" spans="2:2" ht="15" hidden="1" x14ac:dyDescent="0.25">
      <c r="B1129"/>
    </row>
    <row r="1130" spans="2:2" ht="15" hidden="1" x14ac:dyDescent="0.25">
      <c r="B1130"/>
    </row>
    <row r="1131" spans="2:2" ht="15" hidden="1" x14ac:dyDescent="0.25">
      <c r="B1131"/>
    </row>
    <row r="1132" spans="2:2" ht="15" hidden="1" x14ac:dyDescent="0.25">
      <c r="B1132"/>
    </row>
    <row r="1133" spans="2:2" ht="15" hidden="1" x14ac:dyDescent="0.25">
      <c r="B1133"/>
    </row>
    <row r="1134" spans="2:2" ht="15" hidden="1" x14ac:dyDescent="0.25">
      <c r="B1134"/>
    </row>
    <row r="1135" spans="2:2" ht="15" hidden="1" x14ac:dyDescent="0.25">
      <c r="B1135"/>
    </row>
    <row r="1136" spans="2:2" ht="15" hidden="1" x14ac:dyDescent="0.25">
      <c r="B1136"/>
    </row>
    <row r="1137" spans="2:2" ht="15" hidden="1" x14ac:dyDescent="0.25">
      <c r="B1137"/>
    </row>
    <row r="1138" spans="2:2" ht="15" hidden="1" x14ac:dyDescent="0.25">
      <c r="B1138"/>
    </row>
    <row r="1139" spans="2:2" ht="15" hidden="1" x14ac:dyDescent="0.25">
      <c r="B1139"/>
    </row>
    <row r="1140" spans="2:2" ht="15" hidden="1" x14ac:dyDescent="0.25">
      <c r="B1140"/>
    </row>
    <row r="1141" spans="2:2" ht="15" hidden="1" x14ac:dyDescent="0.25">
      <c r="B1141"/>
    </row>
    <row r="1142" spans="2:2" ht="15" hidden="1" x14ac:dyDescent="0.25">
      <c r="B1142"/>
    </row>
    <row r="1143" spans="2:2" ht="15" hidden="1" x14ac:dyDescent="0.25">
      <c r="B1143"/>
    </row>
    <row r="1144" spans="2:2" ht="15" hidden="1" x14ac:dyDescent="0.25">
      <c r="B1144"/>
    </row>
    <row r="1145" spans="2:2" ht="15" hidden="1" x14ac:dyDescent="0.25">
      <c r="B1145"/>
    </row>
    <row r="1146" spans="2:2" ht="15" hidden="1" x14ac:dyDescent="0.25">
      <c r="B1146"/>
    </row>
    <row r="1147" spans="2:2" ht="15" hidden="1" x14ac:dyDescent="0.25">
      <c r="B1147"/>
    </row>
    <row r="1148" spans="2:2" ht="15" hidden="1" x14ac:dyDescent="0.25">
      <c r="B1148"/>
    </row>
    <row r="1149" spans="2:2" ht="15" hidden="1" x14ac:dyDescent="0.25">
      <c r="B1149"/>
    </row>
    <row r="1150" spans="2:2" ht="15" hidden="1" x14ac:dyDescent="0.25">
      <c r="B1150"/>
    </row>
    <row r="1151" spans="2:2" ht="15" hidden="1" x14ac:dyDescent="0.25">
      <c r="B1151"/>
    </row>
    <row r="1152" spans="2:2" ht="15" hidden="1" x14ac:dyDescent="0.25">
      <c r="B1152"/>
    </row>
    <row r="1153" spans="2:2" ht="15" hidden="1" x14ac:dyDescent="0.25">
      <c r="B1153"/>
    </row>
    <row r="1154" spans="2:2" ht="15" hidden="1" x14ac:dyDescent="0.25">
      <c r="B1154"/>
    </row>
    <row r="1155" spans="2:2" ht="15" hidden="1" x14ac:dyDescent="0.25">
      <c r="B1155"/>
    </row>
    <row r="1156" spans="2:2" ht="15" hidden="1" x14ac:dyDescent="0.25">
      <c r="B1156"/>
    </row>
    <row r="1157" spans="2:2" ht="15" hidden="1" x14ac:dyDescent="0.25">
      <c r="B1157"/>
    </row>
    <row r="1158" spans="2:2" ht="15" hidden="1" x14ac:dyDescent="0.25">
      <c r="B1158"/>
    </row>
    <row r="1159" spans="2:2" ht="15" hidden="1" x14ac:dyDescent="0.25">
      <c r="B1159"/>
    </row>
    <row r="1160" spans="2:2" ht="15" hidden="1" x14ac:dyDescent="0.25">
      <c r="B1160"/>
    </row>
    <row r="1161" spans="2:2" ht="15" hidden="1" x14ac:dyDescent="0.25">
      <c r="B1161"/>
    </row>
    <row r="1162" spans="2:2" ht="15" hidden="1" x14ac:dyDescent="0.25">
      <c r="B1162"/>
    </row>
    <row r="1163" spans="2:2" ht="15" hidden="1" x14ac:dyDescent="0.25">
      <c r="B1163"/>
    </row>
    <row r="1164" spans="2:2" ht="15" hidden="1" x14ac:dyDescent="0.25">
      <c r="B1164"/>
    </row>
    <row r="1165" spans="2:2" ht="15" hidden="1" x14ac:dyDescent="0.25">
      <c r="B1165"/>
    </row>
    <row r="1166" spans="2:2" ht="15" hidden="1" x14ac:dyDescent="0.25">
      <c r="B1166"/>
    </row>
    <row r="1167" spans="2:2" ht="15" hidden="1" x14ac:dyDescent="0.25">
      <c r="B1167"/>
    </row>
    <row r="1168" spans="2:2" ht="15" hidden="1" x14ac:dyDescent="0.25">
      <c r="B1168"/>
    </row>
    <row r="1169" spans="2:2" ht="15" hidden="1" x14ac:dyDescent="0.25">
      <c r="B1169"/>
    </row>
    <row r="1170" spans="2:2" ht="15" hidden="1" x14ac:dyDescent="0.25">
      <c r="B1170"/>
    </row>
    <row r="1171" spans="2:2" ht="15" hidden="1" x14ac:dyDescent="0.25">
      <c r="B1171"/>
    </row>
    <row r="1172" spans="2:2" ht="15" hidden="1" x14ac:dyDescent="0.25">
      <c r="B1172"/>
    </row>
    <row r="1173" spans="2:2" ht="15" hidden="1" x14ac:dyDescent="0.25">
      <c r="B1173"/>
    </row>
    <row r="1174" spans="2:2" ht="15" hidden="1" x14ac:dyDescent="0.25">
      <c r="B1174"/>
    </row>
    <row r="1175" spans="2:2" ht="15" hidden="1" x14ac:dyDescent="0.25">
      <c r="B1175"/>
    </row>
    <row r="1176" spans="2:2" ht="15" hidden="1" x14ac:dyDescent="0.25">
      <c r="B1176"/>
    </row>
    <row r="1177" spans="2:2" ht="15" hidden="1" x14ac:dyDescent="0.25">
      <c r="B1177"/>
    </row>
    <row r="1178" spans="2:2" ht="15" hidden="1" x14ac:dyDescent="0.25">
      <c r="B1178"/>
    </row>
    <row r="1179" spans="2:2" ht="15" hidden="1" x14ac:dyDescent="0.25">
      <c r="B1179"/>
    </row>
    <row r="1180" spans="2:2" ht="15" hidden="1" x14ac:dyDescent="0.25">
      <c r="B1180"/>
    </row>
    <row r="1181" spans="2:2" ht="15" hidden="1" x14ac:dyDescent="0.25">
      <c r="B1181"/>
    </row>
    <row r="1182" spans="2:2" ht="15" hidden="1" x14ac:dyDescent="0.25">
      <c r="B1182"/>
    </row>
    <row r="1183" spans="2:2" ht="15" hidden="1" x14ac:dyDescent="0.25">
      <c r="B1183"/>
    </row>
    <row r="1184" spans="2:2" ht="15" hidden="1" x14ac:dyDescent="0.25">
      <c r="B1184"/>
    </row>
    <row r="1185" spans="2:2" ht="15" hidden="1" x14ac:dyDescent="0.25">
      <c r="B1185"/>
    </row>
    <row r="1186" spans="2:2" ht="15" hidden="1" x14ac:dyDescent="0.25">
      <c r="B1186"/>
    </row>
    <row r="1187" spans="2:2" ht="15" hidden="1" x14ac:dyDescent="0.25">
      <c r="B1187"/>
    </row>
    <row r="1188" spans="2:2" ht="15" hidden="1" x14ac:dyDescent="0.25">
      <c r="B1188"/>
    </row>
    <row r="1189" spans="2:2" ht="15" hidden="1" x14ac:dyDescent="0.25">
      <c r="B1189"/>
    </row>
    <row r="1190" spans="2:2" ht="15" hidden="1" x14ac:dyDescent="0.25">
      <c r="B1190"/>
    </row>
    <row r="1191" spans="2:2" ht="15" hidden="1" x14ac:dyDescent="0.25">
      <c r="B1191"/>
    </row>
    <row r="1192" spans="2:2" ht="15" hidden="1" x14ac:dyDescent="0.25">
      <c r="B1192"/>
    </row>
    <row r="1193" spans="2:2" ht="15" hidden="1" x14ac:dyDescent="0.25">
      <c r="B1193"/>
    </row>
    <row r="1194" spans="2:2" ht="15" hidden="1" x14ac:dyDescent="0.25">
      <c r="B1194"/>
    </row>
    <row r="1195" spans="2:2" ht="15" hidden="1" x14ac:dyDescent="0.25">
      <c r="B1195"/>
    </row>
    <row r="1196" spans="2:2" ht="15" hidden="1" x14ac:dyDescent="0.25">
      <c r="B1196"/>
    </row>
    <row r="1197" spans="2:2" ht="15" hidden="1" x14ac:dyDescent="0.25">
      <c r="B1197"/>
    </row>
    <row r="1198" spans="2:2" ht="15" hidden="1" x14ac:dyDescent="0.25">
      <c r="B1198"/>
    </row>
    <row r="1199" spans="2:2" ht="15" hidden="1" x14ac:dyDescent="0.25">
      <c r="B1199"/>
    </row>
    <row r="1200" spans="2:2" ht="15" hidden="1" x14ac:dyDescent="0.25">
      <c r="B1200"/>
    </row>
    <row r="1201" spans="2:2" ht="15" hidden="1" x14ac:dyDescent="0.25">
      <c r="B1201"/>
    </row>
    <row r="1202" spans="2:2" ht="15" hidden="1" x14ac:dyDescent="0.25">
      <c r="B1202"/>
    </row>
    <row r="1203" spans="2:2" ht="15" hidden="1" x14ac:dyDescent="0.25">
      <c r="B1203"/>
    </row>
    <row r="1204" spans="2:2" ht="15" hidden="1" x14ac:dyDescent="0.25">
      <c r="B1204"/>
    </row>
    <row r="1205" spans="2:2" ht="15" hidden="1" x14ac:dyDescent="0.25">
      <c r="B1205"/>
    </row>
    <row r="1206" spans="2:2" ht="15" hidden="1" x14ac:dyDescent="0.25">
      <c r="B1206"/>
    </row>
    <row r="1207" spans="2:2" ht="15" hidden="1" x14ac:dyDescent="0.25">
      <c r="B1207"/>
    </row>
    <row r="1208" spans="2:2" ht="15" hidden="1" x14ac:dyDescent="0.25">
      <c r="B1208"/>
    </row>
    <row r="1209" spans="2:2" ht="15" hidden="1" x14ac:dyDescent="0.25">
      <c r="B1209"/>
    </row>
    <row r="1210" spans="2:2" ht="15" hidden="1" x14ac:dyDescent="0.25">
      <c r="B1210"/>
    </row>
    <row r="1211" spans="2:2" ht="15" hidden="1" x14ac:dyDescent="0.25">
      <c r="B1211"/>
    </row>
    <row r="1212" spans="2:2" ht="15" hidden="1" x14ac:dyDescent="0.25">
      <c r="B1212"/>
    </row>
    <row r="1213" spans="2:2" ht="15" hidden="1" x14ac:dyDescent="0.25">
      <c r="B1213"/>
    </row>
    <row r="1214" spans="2:2" ht="15" hidden="1" x14ac:dyDescent="0.25">
      <c r="B1214"/>
    </row>
    <row r="1215" spans="2:2" ht="15" hidden="1" x14ac:dyDescent="0.25">
      <c r="B1215"/>
    </row>
    <row r="1216" spans="2:2" ht="15" hidden="1" x14ac:dyDescent="0.25">
      <c r="B1216"/>
    </row>
    <row r="1217" spans="2:2" ht="15" hidden="1" x14ac:dyDescent="0.25">
      <c r="B1217"/>
    </row>
    <row r="1218" spans="2:2" ht="15" hidden="1" x14ac:dyDescent="0.25">
      <c r="B1218"/>
    </row>
    <row r="1219" spans="2:2" ht="15" hidden="1" x14ac:dyDescent="0.25">
      <c r="B1219"/>
    </row>
    <row r="1220" spans="2:2" ht="15" hidden="1" x14ac:dyDescent="0.25">
      <c r="B1220"/>
    </row>
    <row r="1221" spans="2:2" ht="15" hidden="1" x14ac:dyDescent="0.25">
      <c r="B1221"/>
    </row>
    <row r="1222" spans="2:2" ht="15" hidden="1" x14ac:dyDescent="0.25">
      <c r="B1222"/>
    </row>
    <row r="1223" spans="2:2" ht="15" hidden="1" x14ac:dyDescent="0.25">
      <c r="B1223"/>
    </row>
    <row r="1224" spans="2:2" ht="15" hidden="1" x14ac:dyDescent="0.25">
      <c r="B1224"/>
    </row>
    <row r="1225" spans="2:2" ht="15" hidden="1" x14ac:dyDescent="0.25">
      <c r="B1225"/>
    </row>
    <row r="1226" spans="2:2" ht="15" hidden="1" x14ac:dyDescent="0.25">
      <c r="B1226"/>
    </row>
    <row r="1227" spans="2:2" ht="15" hidden="1" x14ac:dyDescent="0.25">
      <c r="B1227"/>
    </row>
    <row r="1228" spans="2:2" ht="15" hidden="1" x14ac:dyDescent="0.25">
      <c r="B1228"/>
    </row>
    <row r="1229" spans="2:2" ht="15" hidden="1" x14ac:dyDescent="0.25">
      <c r="B1229"/>
    </row>
    <row r="1230" spans="2:2" ht="15" hidden="1" x14ac:dyDescent="0.25">
      <c r="B1230"/>
    </row>
    <row r="1231" spans="2:2" ht="15" hidden="1" x14ac:dyDescent="0.25">
      <c r="B1231"/>
    </row>
    <row r="1232" spans="2:2" ht="15" hidden="1" x14ac:dyDescent="0.25">
      <c r="B1232"/>
    </row>
    <row r="1233" spans="2:2" ht="15" hidden="1" x14ac:dyDescent="0.25">
      <c r="B1233"/>
    </row>
    <row r="1234" spans="2:2" ht="15" hidden="1" x14ac:dyDescent="0.25">
      <c r="B1234"/>
    </row>
    <row r="1235" spans="2:2" ht="15" hidden="1" x14ac:dyDescent="0.25">
      <c r="B1235"/>
    </row>
    <row r="1236" spans="2:2" ht="15" hidden="1" x14ac:dyDescent="0.25">
      <c r="B1236"/>
    </row>
    <row r="1237" spans="2:2" ht="15" hidden="1" x14ac:dyDescent="0.25">
      <c r="B1237"/>
    </row>
    <row r="1238" spans="2:2" ht="15" hidden="1" x14ac:dyDescent="0.25">
      <c r="B1238"/>
    </row>
    <row r="1239" spans="2:2" ht="15" hidden="1" x14ac:dyDescent="0.25">
      <c r="B1239"/>
    </row>
    <row r="1240" spans="2:2" ht="15" hidden="1" x14ac:dyDescent="0.25">
      <c r="B1240"/>
    </row>
    <row r="1241" spans="2:2" ht="15" hidden="1" x14ac:dyDescent="0.25">
      <c r="B1241"/>
    </row>
    <row r="1242" spans="2:2" ht="15" hidden="1" x14ac:dyDescent="0.25">
      <c r="B1242"/>
    </row>
    <row r="1243" spans="2:2" ht="15" hidden="1" x14ac:dyDescent="0.25">
      <c r="B1243"/>
    </row>
    <row r="1244" spans="2:2" ht="15" hidden="1" x14ac:dyDescent="0.25">
      <c r="B1244"/>
    </row>
    <row r="1245" spans="2:2" ht="15" hidden="1" x14ac:dyDescent="0.25">
      <c r="B1245"/>
    </row>
    <row r="1246" spans="2:2" ht="15" hidden="1" x14ac:dyDescent="0.25">
      <c r="B1246"/>
    </row>
    <row r="1247" spans="2:2" ht="15" hidden="1" x14ac:dyDescent="0.25">
      <c r="B1247"/>
    </row>
    <row r="1248" spans="2:2" ht="15" hidden="1" x14ac:dyDescent="0.25">
      <c r="B1248"/>
    </row>
    <row r="1249" spans="2:2" ht="15" hidden="1" x14ac:dyDescent="0.25">
      <c r="B1249"/>
    </row>
    <row r="1250" spans="2:2" ht="15" hidden="1" x14ac:dyDescent="0.25">
      <c r="B1250"/>
    </row>
    <row r="1251" spans="2:2" ht="15" hidden="1" x14ac:dyDescent="0.25">
      <c r="B1251"/>
    </row>
    <row r="1252" spans="2:2" ht="15" hidden="1" x14ac:dyDescent="0.25">
      <c r="B1252"/>
    </row>
    <row r="1253" spans="2:2" ht="15" hidden="1" x14ac:dyDescent="0.25">
      <c r="B1253"/>
    </row>
    <row r="1254" spans="2:2" ht="15" hidden="1" x14ac:dyDescent="0.25">
      <c r="B1254"/>
    </row>
    <row r="1255" spans="2:2" ht="15" hidden="1" x14ac:dyDescent="0.25">
      <c r="B1255"/>
    </row>
    <row r="1256" spans="2:2" ht="15" hidden="1" x14ac:dyDescent="0.25">
      <c r="B1256"/>
    </row>
    <row r="1257" spans="2:2" ht="15" hidden="1" x14ac:dyDescent="0.25">
      <c r="B1257"/>
    </row>
    <row r="1258" spans="2:2" ht="15" hidden="1" x14ac:dyDescent="0.25">
      <c r="B1258"/>
    </row>
    <row r="1259" spans="2:2" ht="15" hidden="1" x14ac:dyDescent="0.25">
      <c r="B1259"/>
    </row>
    <row r="1260" spans="2:2" ht="15" hidden="1" x14ac:dyDescent="0.25">
      <c r="B1260"/>
    </row>
    <row r="1261" spans="2:2" ht="15" hidden="1" x14ac:dyDescent="0.25">
      <c r="B1261"/>
    </row>
    <row r="1262" spans="2:2" ht="15" hidden="1" x14ac:dyDescent="0.25">
      <c r="B1262"/>
    </row>
    <row r="1263" spans="2:2" ht="15" hidden="1" x14ac:dyDescent="0.25">
      <c r="B1263"/>
    </row>
    <row r="1264" spans="2:2" ht="15" hidden="1" x14ac:dyDescent="0.25">
      <c r="B1264"/>
    </row>
    <row r="1265" spans="2:2" ht="15" hidden="1" x14ac:dyDescent="0.25">
      <c r="B1265"/>
    </row>
    <row r="1266" spans="2:2" ht="15" hidden="1" x14ac:dyDescent="0.25">
      <c r="B1266"/>
    </row>
    <row r="1267" spans="2:2" ht="15" hidden="1" x14ac:dyDescent="0.25">
      <c r="B1267"/>
    </row>
    <row r="1268" spans="2:2" ht="15" hidden="1" x14ac:dyDescent="0.25">
      <c r="B1268"/>
    </row>
    <row r="1269" spans="2:2" ht="15" hidden="1" x14ac:dyDescent="0.25">
      <c r="B1269"/>
    </row>
    <row r="1270" spans="2:2" ht="15" hidden="1" x14ac:dyDescent="0.25">
      <c r="B1270"/>
    </row>
    <row r="1271" spans="2:2" ht="15" hidden="1" x14ac:dyDescent="0.25">
      <c r="B1271"/>
    </row>
    <row r="1272" spans="2:2" ht="15" hidden="1" x14ac:dyDescent="0.25">
      <c r="B1272"/>
    </row>
    <row r="1273" spans="2:2" ht="15" hidden="1" x14ac:dyDescent="0.25">
      <c r="B1273"/>
    </row>
    <row r="1274" spans="2:2" ht="15" hidden="1" x14ac:dyDescent="0.25">
      <c r="B1274"/>
    </row>
    <row r="1275" spans="2:2" ht="15" hidden="1" x14ac:dyDescent="0.25">
      <c r="B1275"/>
    </row>
    <row r="1276" spans="2:2" ht="15" hidden="1" x14ac:dyDescent="0.25">
      <c r="B1276"/>
    </row>
    <row r="1277" spans="2:2" ht="15" hidden="1" x14ac:dyDescent="0.25">
      <c r="B1277"/>
    </row>
    <row r="1278" spans="2:2" ht="15" hidden="1" x14ac:dyDescent="0.25">
      <c r="B1278"/>
    </row>
    <row r="1279" spans="2:2" ht="15" hidden="1" x14ac:dyDescent="0.25">
      <c r="B1279"/>
    </row>
    <row r="1280" spans="2:2" ht="15" hidden="1" x14ac:dyDescent="0.25">
      <c r="B1280"/>
    </row>
    <row r="1281" spans="2:2" ht="15" hidden="1" x14ac:dyDescent="0.25">
      <c r="B1281"/>
    </row>
    <row r="1282" spans="2:2" ht="15" hidden="1" x14ac:dyDescent="0.25">
      <c r="B1282"/>
    </row>
    <row r="1283" spans="2:2" ht="15" hidden="1" x14ac:dyDescent="0.25">
      <c r="B1283"/>
    </row>
    <row r="1284" spans="2:2" ht="15" hidden="1" x14ac:dyDescent="0.25">
      <c r="B1284"/>
    </row>
    <row r="1285" spans="2:2" ht="15" hidden="1" x14ac:dyDescent="0.25">
      <c r="B1285"/>
    </row>
    <row r="1286" spans="2:2" ht="15" hidden="1" x14ac:dyDescent="0.25">
      <c r="B1286"/>
    </row>
    <row r="1287" spans="2:2" ht="15" hidden="1" x14ac:dyDescent="0.25">
      <c r="B1287"/>
    </row>
    <row r="1288" spans="2:2" ht="15" hidden="1" x14ac:dyDescent="0.25">
      <c r="B1288"/>
    </row>
    <row r="1289" spans="2:2" ht="15" hidden="1" x14ac:dyDescent="0.25">
      <c r="B1289"/>
    </row>
    <row r="1290" spans="2:2" ht="15" hidden="1" x14ac:dyDescent="0.25">
      <c r="B1290"/>
    </row>
    <row r="1291" spans="2:2" ht="15" hidden="1" x14ac:dyDescent="0.25">
      <c r="B1291"/>
    </row>
    <row r="1292" spans="2:2" ht="15" hidden="1" x14ac:dyDescent="0.25">
      <c r="B1292"/>
    </row>
    <row r="1293" spans="2:2" ht="15" hidden="1" x14ac:dyDescent="0.25">
      <c r="B1293"/>
    </row>
    <row r="1294" spans="2:2" ht="15" hidden="1" x14ac:dyDescent="0.25">
      <c r="B1294"/>
    </row>
    <row r="1295" spans="2:2" ht="15" hidden="1" x14ac:dyDescent="0.25">
      <c r="B1295"/>
    </row>
    <row r="1296" spans="2:2" ht="15" hidden="1" x14ac:dyDescent="0.25">
      <c r="B1296"/>
    </row>
    <row r="1297" spans="2:2" ht="15" hidden="1" x14ac:dyDescent="0.25">
      <c r="B1297"/>
    </row>
    <row r="1298" spans="2:2" ht="15" hidden="1" x14ac:dyDescent="0.25">
      <c r="B1298"/>
    </row>
    <row r="1299" spans="2:2" ht="15" hidden="1" x14ac:dyDescent="0.25">
      <c r="B1299"/>
    </row>
    <row r="1300" spans="2:2" ht="15" hidden="1" x14ac:dyDescent="0.25">
      <c r="B1300"/>
    </row>
    <row r="1301" spans="2:2" ht="15" hidden="1" x14ac:dyDescent="0.25">
      <c r="B1301"/>
    </row>
    <row r="1302" spans="2:2" ht="15" hidden="1" x14ac:dyDescent="0.25">
      <c r="B1302"/>
    </row>
    <row r="1303" spans="2:2" ht="15" hidden="1" x14ac:dyDescent="0.25">
      <c r="B1303"/>
    </row>
    <row r="1304" spans="2:2" ht="15" hidden="1" x14ac:dyDescent="0.25">
      <c r="B1304"/>
    </row>
    <row r="1305" spans="2:2" ht="15" hidden="1" x14ac:dyDescent="0.25">
      <c r="B1305"/>
    </row>
    <row r="1306" spans="2:2" ht="15" hidden="1" x14ac:dyDescent="0.25">
      <c r="B1306"/>
    </row>
    <row r="1307" spans="2:2" ht="15" hidden="1" x14ac:dyDescent="0.25">
      <c r="B1307"/>
    </row>
    <row r="1308" spans="2:2" ht="15" hidden="1" x14ac:dyDescent="0.25">
      <c r="B1308"/>
    </row>
    <row r="1309" spans="2:2" ht="15" hidden="1" x14ac:dyDescent="0.25">
      <c r="B1309"/>
    </row>
    <row r="1310" spans="2:2" ht="15" hidden="1" x14ac:dyDescent="0.25">
      <c r="B1310"/>
    </row>
    <row r="1311" spans="2:2" ht="15" hidden="1" x14ac:dyDescent="0.25">
      <c r="B1311"/>
    </row>
    <row r="1312" spans="2:2" ht="15" hidden="1" x14ac:dyDescent="0.25">
      <c r="B1312"/>
    </row>
    <row r="1313" spans="2:2" ht="15" hidden="1" x14ac:dyDescent="0.25">
      <c r="B1313"/>
    </row>
    <row r="1314" spans="2:2" ht="15" hidden="1" x14ac:dyDescent="0.25">
      <c r="B1314"/>
    </row>
    <row r="1315" spans="2:2" ht="15" hidden="1" x14ac:dyDescent="0.25">
      <c r="B1315"/>
    </row>
    <row r="1316" spans="2:2" ht="15" hidden="1" x14ac:dyDescent="0.25">
      <c r="B1316"/>
    </row>
    <row r="1317" spans="2:2" ht="15" hidden="1" x14ac:dyDescent="0.25">
      <c r="B1317"/>
    </row>
    <row r="1318" spans="2:2" ht="15" hidden="1" x14ac:dyDescent="0.25">
      <c r="B1318"/>
    </row>
    <row r="1319" spans="2:2" ht="15" hidden="1" x14ac:dyDescent="0.25">
      <c r="B1319"/>
    </row>
    <row r="1320" spans="2:2" ht="15" hidden="1" x14ac:dyDescent="0.25">
      <c r="B1320"/>
    </row>
    <row r="1321" spans="2:2" ht="15" hidden="1" x14ac:dyDescent="0.25">
      <c r="B1321"/>
    </row>
    <row r="1322" spans="2:2" ht="15" hidden="1" x14ac:dyDescent="0.25">
      <c r="B1322"/>
    </row>
    <row r="1323" spans="2:2" ht="15" hidden="1" x14ac:dyDescent="0.25">
      <c r="B1323"/>
    </row>
    <row r="1324" spans="2:2" ht="15" hidden="1" x14ac:dyDescent="0.25">
      <c r="B1324"/>
    </row>
    <row r="1325" spans="2:2" ht="15" hidden="1" x14ac:dyDescent="0.25">
      <c r="B1325"/>
    </row>
    <row r="1326" spans="2:2" ht="15" hidden="1" x14ac:dyDescent="0.25">
      <c r="B1326"/>
    </row>
    <row r="1327" spans="2:2" ht="15" hidden="1" x14ac:dyDescent="0.25">
      <c r="B1327"/>
    </row>
    <row r="1328" spans="2:2" ht="15" hidden="1" x14ac:dyDescent="0.25">
      <c r="B1328"/>
    </row>
    <row r="1329" spans="2:2" ht="15" hidden="1" x14ac:dyDescent="0.25">
      <c r="B1329"/>
    </row>
    <row r="1330" spans="2:2" ht="15" hidden="1" x14ac:dyDescent="0.25">
      <c r="B1330"/>
    </row>
    <row r="1331" spans="2:2" ht="15" hidden="1" x14ac:dyDescent="0.25">
      <c r="B1331"/>
    </row>
    <row r="1332" spans="2:2" ht="15" hidden="1" x14ac:dyDescent="0.25">
      <c r="B1332"/>
    </row>
    <row r="1333" spans="2:2" ht="15" hidden="1" x14ac:dyDescent="0.25">
      <c r="B1333"/>
    </row>
    <row r="1334" spans="2:2" ht="15" hidden="1" x14ac:dyDescent="0.25">
      <c r="B1334"/>
    </row>
    <row r="1335" spans="2:2" ht="15" hidden="1" x14ac:dyDescent="0.25">
      <c r="B1335"/>
    </row>
    <row r="1336" spans="2:2" ht="15" hidden="1" x14ac:dyDescent="0.25">
      <c r="B1336"/>
    </row>
    <row r="1337" spans="2:2" ht="15" hidden="1" x14ac:dyDescent="0.25">
      <c r="B1337"/>
    </row>
    <row r="1338" spans="2:2" ht="15" hidden="1" x14ac:dyDescent="0.25">
      <c r="B1338"/>
    </row>
    <row r="1339" spans="2:2" ht="15" hidden="1" x14ac:dyDescent="0.25">
      <c r="B1339"/>
    </row>
    <row r="1340" spans="2:2" ht="15" hidden="1" x14ac:dyDescent="0.25">
      <c r="B1340"/>
    </row>
    <row r="1341" spans="2:2" ht="15" hidden="1" x14ac:dyDescent="0.25">
      <c r="B1341"/>
    </row>
    <row r="1342" spans="2:2" ht="15" hidden="1" x14ac:dyDescent="0.25">
      <c r="B1342"/>
    </row>
    <row r="1343" spans="2:2" ht="15" hidden="1" x14ac:dyDescent="0.25">
      <c r="B1343"/>
    </row>
    <row r="1344" spans="2:2" ht="15" hidden="1" x14ac:dyDescent="0.25">
      <c r="B1344"/>
    </row>
    <row r="1345" spans="2:2" ht="15" hidden="1" x14ac:dyDescent="0.25">
      <c r="B1345"/>
    </row>
    <row r="1346" spans="2:2" ht="15" hidden="1" x14ac:dyDescent="0.25">
      <c r="B1346"/>
    </row>
    <row r="1347" spans="2:2" ht="15" hidden="1" x14ac:dyDescent="0.25">
      <c r="B1347"/>
    </row>
    <row r="1348" spans="2:2" ht="15" hidden="1" x14ac:dyDescent="0.25">
      <c r="B1348"/>
    </row>
    <row r="1349" spans="2:2" ht="15" hidden="1" x14ac:dyDescent="0.25">
      <c r="B1349"/>
    </row>
    <row r="1350" spans="2:2" ht="15" hidden="1" x14ac:dyDescent="0.25">
      <c r="B1350"/>
    </row>
    <row r="1351" spans="2:2" ht="15" hidden="1" x14ac:dyDescent="0.25">
      <c r="B1351"/>
    </row>
    <row r="1352" spans="2:2" ht="15" hidden="1" x14ac:dyDescent="0.25">
      <c r="B1352"/>
    </row>
    <row r="1353" spans="2:2" ht="15" hidden="1" x14ac:dyDescent="0.25">
      <c r="B1353"/>
    </row>
    <row r="1354" spans="2:2" ht="15" hidden="1" x14ac:dyDescent="0.25">
      <c r="B1354"/>
    </row>
    <row r="1355" spans="2:2" ht="15" hidden="1" x14ac:dyDescent="0.25">
      <c r="B1355"/>
    </row>
    <row r="1356" spans="2:2" ht="15" hidden="1" x14ac:dyDescent="0.25">
      <c r="B1356"/>
    </row>
    <row r="1357" spans="2:2" ht="15" hidden="1" x14ac:dyDescent="0.25">
      <c r="B1357"/>
    </row>
    <row r="1358" spans="2:2" ht="15" hidden="1" x14ac:dyDescent="0.25">
      <c r="B1358"/>
    </row>
    <row r="1359" spans="2:2" ht="15" hidden="1" x14ac:dyDescent="0.25">
      <c r="B1359"/>
    </row>
    <row r="1360" spans="2:2" ht="15" hidden="1" x14ac:dyDescent="0.25">
      <c r="B1360"/>
    </row>
    <row r="1361" spans="2:2" ht="15" hidden="1" x14ac:dyDescent="0.25">
      <c r="B1361"/>
    </row>
    <row r="1362" spans="2:2" ht="15" hidden="1" x14ac:dyDescent="0.25">
      <c r="B1362"/>
    </row>
    <row r="1363" spans="2:2" ht="15" hidden="1" x14ac:dyDescent="0.25">
      <c r="B1363"/>
    </row>
    <row r="1364" spans="2:2" ht="15" hidden="1" x14ac:dyDescent="0.25">
      <c r="B1364"/>
    </row>
    <row r="1365" spans="2:2" ht="15" hidden="1" x14ac:dyDescent="0.25">
      <c r="B1365"/>
    </row>
    <row r="1366" spans="2:2" ht="15" hidden="1" x14ac:dyDescent="0.25">
      <c r="B1366"/>
    </row>
    <row r="1367" spans="2:2" ht="15" hidden="1" x14ac:dyDescent="0.25">
      <c r="B1367"/>
    </row>
    <row r="1368" spans="2:2" ht="15" hidden="1" x14ac:dyDescent="0.25">
      <c r="B1368"/>
    </row>
    <row r="1369" spans="2:2" ht="15" hidden="1" x14ac:dyDescent="0.25">
      <c r="B1369"/>
    </row>
    <row r="1370" spans="2:2" ht="15" hidden="1" x14ac:dyDescent="0.25">
      <c r="B1370"/>
    </row>
    <row r="1371" spans="2:2" ht="15" hidden="1" x14ac:dyDescent="0.25">
      <c r="B1371"/>
    </row>
    <row r="1372" spans="2:2" ht="15" hidden="1" x14ac:dyDescent="0.25">
      <c r="B1372"/>
    </row>
    <row r="1373" spans="2:2" ht="15" hidden="1" x14ac:dyDescent="0.25">
      <c r="B1373"/>
    </row>
    <row r="1374" spans="2:2" ht="15" hidden="1" x14ac:dyDescent="0.25">
      <c r="B1374"/>
    </row>
    <row r="1375" spans="2:2" ht="15" hidden="1" x14ac:dyDescent="0.25">
      <c r="B1375"/>
    </row>
    <row r="1376" spans="2:2" ht="15" hidden="1" x14ac:dyDescent="0.25">
      <c r="B1376"/>
    </row>
    <row r="1377" spans="2:2" ht="15" hidden="1" x14ac:dyDescent="0.25">
      <c r="B1377"/>
    </row>
    <row r="1378" spans="2:2" ht="15" hidden="1" x14ac:dyDescent="0.25">
      <c r="B1378"/>
    </row>
    <row r="1379" spans="2:2" ht="15" hidden="1" x14ac:dyDescent="0.25">
      <c r="B1379"/>
    </row>
    <row r="1380" spans="2:2" ht="15" hidden="1" x14ac:dyDescent="0.25">
      <c r="B1380"/>
    </row>
    <row r="1381" spans="2:2" ht="15" hidden="1" x14ac:dyDescent="0.25">
      <c r="B1381"/>
    </row>
    <row r="1382" spans="2:2" ht="15" hidden="1" x14ac:dyDescent="0.25">
      <c r="B1382"/>
    </row>
    <row r="1383" spans="2:2" ht="15" hidden="1" x14ac:dyDescent="0.25">
      <c r="B1383"/>
    </row>
    <row r="1384" spans="2:2" ht="15" hidden="1" x14ac:dyDescent="0.25">
      <c r="B1384"/>
    </row>
    <row r="1385" spans="2:2" ht="15" hidden="1" x14ac:dyDescent="0.25">
      <c r="B1385"/>
    </row>
    <row r="1386" spans="2:2" ht="15" hidden="1" x14ac:dyDescent="0.25">
      <c r="B1386"/>
    </row>
    <row r="1387" spans="2:2" ht="15" hidden="1" x14ac:dyDescent="0.25">
      <c r="B1387"/>
    </row>
    <row r="1388" spans="2:2" ht="15" hidden="1" x14ac:dyDescent="0.25">
      <c r="B1388"/>
    </row>
    <row r="1389" spans="2:2" ht="15" hidden="1" x14ac:dyDescent="0.25">
      <c r="B1389"/>
    </row>
    <row r="1390" spans="2:2" ht="15" hidden="1" x14ac:dyDescent="0.25">
      <c r="B1390"/>
    </row>
    <row r="1391" spans="2:2" ht="15" hidden="1" x14ac:dyDescent="0.25">
      <c r="B1391"/>
    </row>
    <row r="1392" spans="2:2" ht="15" hidden="1" x14ac:dyDescent="0.25">
      <c r="B1392"/>
    </row>
    <row r="1393" spans="2:2" ht="15" hidden="1" x14ac:dyDescent="0.25">
      <c r="B1393"/>
    </row>
    <row r="1394" spans="2:2" ht="15" hidden="1" x14ac:dyDescent="0.25">
      <c r="B1394"/>
    </row>
    <row r="1395" spans="2:2" ht="15" hidden="1" x14ac:dyDescent="0.25">
      <c r="B1395"/>
    </row>
    <row r="1396" spans="2:2" ht="15" hidden="1" x14ac:dyDescent="0.25">
      <c r="B1396"/>
    </row>
    <row r="1397" spans="2:2" ht="15" hidden="1" x14ac:dyDescent="0.25">
      <c r="B1397"/>
    </row>
    <row r="1398" spans="2:2" ht="15" hidden="1" x14ac:dyDescent="0.25">
      <c r="B1398"/>
    </row>
    <row r="1399" spans="2:2" ht="15" hidden="1" x14ac:dyDescent="0.25">
      <c r="B1399"/>
    </row>
    <row r="1400" spans="2:2" ht="15" hidden="1" x14ac:dyDescent="0.25">
      <c r="B1400"/>
    </row>
    <row r="1401" spans="2:2" ht="15" hidden="1" x14ac:dyDescent="0.25">
      <c r="B1401"/>
    </row>
    <row r="1402" spans="2:2" ht="15" hidden="1" x14ac:dyDescent="0.25">
      <c r="B1402"/>
    </row>
    <row r="1403" spans="2:2" ht="15" hidden="1" x14ac:dyDescent="0.25">
      <c r="B1403"/>
    </row>
    <row r="1404" spans="2:2" ht="15" hidden="1" x14ac:dyDescent="0.25">
      <c r="B1404"/>
    </row>
    <row r="1405" spans="2:2" ht="15" hidden="1" x14ac:dyDescent="0.25">
      <c r="B1405"/>
    </row>
    <row r="1406" spans="2:2" ht="15" hidden="1" x14ac:dyDescent="0.25">
      <c r="B1406"/>
    </row>
    <row r="1407" spans="2:2" ht="15" hidden="1" x14ac:dyDescent="0.25">
      <c r="B1407"/>
    </row>
    <row r="1408" spans="2:2" ht="15" hidden="1" x14ac:dyDescent="0.25">
      <c r="B1408"/>
    </row>
    <row r="1409" spans="2:2" ht="15" hidden="1" x14ac:dyDescent="0.25">
      <c r="B1409"/>
    </row>
    <row r="1410" spans="2:2" ht="15" hidden="1" x14ac:dyDescent="0.25">
      <c r="B1410"/>
    </row>
    <row r="1411" spans="2:2" ht="15" hidden="1" x14ac:dyDescent="0.25">
      <c r="B1411"/>
    </row>
    <row r="1412" spans="2:2" ht="15" hidden="1" x14ac:dyDescent="0.25">
      <c r="B1412"/>
    </row>
    <row r="1413" spans="2:2" ht="15" hidden="1" x14ac:dyDescent="0.25">
      <c r="B1413"/>
    </row>
    <row r="1414" spans="2:2" ht="15" hidden="1" x14ac:dyDescent="0.25">
      <c r="B1414"/>
    </row>
    <row r="1415" spans="2:2" ht="15" hidden="1" x14ac:dyDescent="0.25">
      <c r="B1415"/>
    </row>
    <row r="1416" spans="2:2" ht="15" hidden="1" x14ac:dyDescent="0.25">
      <c r="B1416"/>
    </row>
    <row r="1417" spans="2:2" ht="15" hidden="1" x14ac:dyDescent="0.25">
      <c r="B1417"/>
    </row>
    <row r="1418" spans="2:2" ht="15" hidden="1" x14ac:dyDescent="0.25">
      <c r="B1418"/>
    </row>
    <row r="1419" spans="2:2" ht="15" hidden="1" x14ac:dyDescent="0.25">
      <c r="B1419"/>
    </row>
    <row r="1420" spans="2:2" ht="15" hidden="1" x14ac:dyDescent="0.25">
      <c r="B1420"/>
    </row>
    <row r="1421" spans="2:2" ht="15" hidden="1" x14ac:dyDescent="0.25">
      <c r="B1421"/>
    </row>
    <row r="1422" spans="2:2" ht="15" hidden="1" x14ac:dyDescent="0.25">
      <c r="B1422"/>
    </row>
    <row r="1423" spans="2:2" ht="15" hidden="1" x14ac:dyDescent="0.25">
      <c r="B1423"/>
    </row>
    <row r="1424" spans="2:2" ht="15" hidden="1" x14ac:dyDescent="0.25">
      <c r="B1424"/>
    </row>
    <row r="1425" spans="2:2" ht="15" hidden="1" x14ac:dyDescent="0.25">
      <c r="B1425"/>
    </row>
    <row r="1426" spans="2:2" ht="15" hidden="1" x14ac:dyDescent="0.25">
      <c r="B1426"/>
    </row>
    <row r="1427" spans="2:2" ht="15" hidden="1" x14ac:dyDescent="0.25">
      <c r="B1427"/>
    </row>
    <row r="1428" spans="2:2" ht="15" hidden="1" x14ac:dyDescent="0.25">
      <c r="B1428"/>
    </row>
    <row r="1429" spans="2:2" ht="15" hidden="1" x14ac:dyDescent="0.25">
      <c r="B1429"/>
    </row>
    <row r="1430" spans="2:2" ht="15" hidden="1" x14ac:dyDescent="0.25">
      <c r="B1430"/>
    </row>
    <row r="1431" spans="2:2" ht="15" hidden="1" x14ac:dyDescent="0.25">
      <c r="B1431"/>
    </row>
    <row r="1432" spans="2:2" ht="15" hidden="1" x14ac:dyDescent="0.25">
      <c r="B1432"/>
    </row>
    <row r="1433" spans="2:2" ht="15" hidden="1" x14ac:dyDescent="0.25">
      <c r="B1433"/>
    </row>
    <row r="1434" spans="2:2" ht="15" hidden="1" x14ac:dyDescent="0.25">
      <c r="B1434"/>
    </row>
    <row r="1435" spans="2:2" ht="15" hidden="1" x14ac:dyDescent="0.25">
      <c r="B1435"/>
    </row>
    <row r="1436" spans="2:2" ht="15" hidden="1" x14ac:dyDescent="0.25">
      <c r="B1436"/>
    </row>
    <row r="1437" spans="2:2" ht="15" hidden="1" x14ac:dyDescent="0.25">
      <c r="B1437"/>
    </row>
    <row r="1438" spans="2:2" ht="15" hidden="1" x14ac:dyDescent="0.25">
      <c r="B1438"/>
    </row>
    <row r="1439" spans="2:2" ht="15" hidden="1" x14ac:dyDescent="0.25">
      <c r="B1439"/>
    </row>
    <row r="1440" spans="2:2" ht="15" hidden="1" x14ac:dyDescent="0.25">
      <c r="B1440"/>
    </row>
    <row r="1441" spans="2:2" ht="15" hidden="1" x14ac:dyDescent="0.25">
      <c r="B1441"/>
    </row>
    <row r="1442" spans="2:2" ht="15" hidden="1" x14ac:dyDescent="0.25">
      <c r="B1442"/>
    </row>
    <row r="1443" spans="2:2" ht="15" hidden="1" x14ac:dyDescent="0.25">
      <c r="B1443"/>
    </row>
    <row r="1444" spans="2:2" ht="15" hidden="1" x14ac:dyDescent="0.25">
      <c r="B1444"/>
    </row>
    <row r="1445" spans="2:2" ht="15" hidden="1" x14ac:dyDescent="0.25">
      <c r="B1445"/>
    </row>
    <row r="1446" spans="2:2" ht="15" hidden="1" x14ac:dyDescent="0.25">
      <c r="B1446"/>
    </row>
    <row r="1447" spans="2:2" ht="15" hidden="1" x14ac:dyDescent="0.25">
      <c r="B1447"/>
    </row>
    <row r="1448" spans="2:2" ht="15" hidden="1" x14ac:dyDescent="0.25">
      <c r="B1448"/>
    </row>
    <row r="1449" spans="2:2" ht="15" hidden="1" x14ac:dyDescent="0.25">
      <c r="B1449"/>
    </row>
    <row r="1450" spans="2:2" ht="15" hidden="1" x14ac:dyDescent="0.25">
      <c r="B1450"/>
    </row>
    <row r="1451" spans="2:2" ht="15" hidden="1" x14ac:dyDescent="0.25">
      <c r="B1451"/>
    </row>
    <row r="1452" spans="2:2" ht="15" hidden="1" x14ac:dyDescent="0.25">
      <c r="B1452"/>
    </row>
    <row r="1453" spans="2:2" ht="15" hidden="1" x14ac:dyDescent="0.25">
      <c r="B1453"/>
    </row>
    <row r="1454" spans="2:2" ht="15" hidden="1" x14ac:dyDescent="0.25">
      <c r="B1454"/>
    </row>
    <row r="1455" spans="2:2" ht="15" hidden="1" x14ac:dyDescent="0.25">
      <c r="B1455"/>
    </row>
    <row r="1456" spans="2:2" ht="15" hidden="1" x14ac:dyDescent="0.25">
      <c r="B1456"/>
    </row>
    <row r="1457" spans="2:2" ht="15" hidden="1" x14ac:dyDescent="0.25">
      <c r="B1457"/>
    </row>
    <row r="1458" spans="2:2" ht="15" hidden="1" x14ac:dyDescent="0.25">
      <c r="B1458"/>
    </row>
    <row r="1459" spans="2:2" ht="15" hidden="1" x14ac:dyDescent="0.25">
      <c r="B1459"/>
    </row>
    <row r="1460" spans="2:2" ht="15" hidden="1" x14ac:dyDescent="0.25">
      <c r="B1460"/>
    </row>
    <row r="1461" spans="2:2" ht="15" hidden="1" x14ac:dyDescent="0.25">
      <c r="B1461"/>
    </row>
    <row r="1462" spans="2:2" ht="15" hidden="1" x14ac:dyDescent="0.25">
      <c r="B1462"/>
    </row>
    <row r="1463" spans="2:2" ht="15" hidden="1" x14ac:dyDescent="0.25">
      <c r="B1463"/>
    </row>
    <row r="1464" spans="2:2" ht="15" hidden="1" x14ac:dyDescent="0.25">
      <c r="B1464"/>
    </row>
    <row r="1465" spans="2:2" ht="15" hidden="1" x14ac:dyDescent="0.25">
      <c r="B1465"/>
    </row>
    <row r="1466" spans="2:2" ht="15" hidden="1" x14ac:dyDescent="0.25">
      <c r="B1466"/>
    </row>
    <row r="1467" spans="2:2" ht="15" hidden="1" x14ac:dyDescent="0.25">
      <c r="B1467"/>
    </row>
    <row r="1468" spans="2:2" ht="15" hidden="1" x14ac:dyDescent="0.25">
      <c r="B1468"/>
    </row>
    <row r="1469" spans="2:2" ht="15" hidden="1" x14ac:dyDescent="0.25">
      <c r="B1469"/>
    </row>
    <row r="1470" spans="2:2" ht="15" hidden="1" x14ac:dyDescent="0.25">
      <c r="B1470"/>
    </row>
    <row r="1471" spans="2:2" ht="15" hidden="1" x14ac:dyDescent="0.25">
      <c r="B1471"/>
    </row>
    <row r="1472" spans="2:2" ht="15" hidden="1" x14ac:dyDescent="0.25">
      <c r="B1472"/>
    </row>
    <row r="1473" spans="2:2" ht="15" hidden="1" x14ac:dyDescent="0.25">
      <c r="B1473"/>
    </row>
    <row r="1474" spans="2:2" ht="15" hidden="1" x14ac:dyDescent="0.25">
      <c r="B1474"/>
    </row>
    <row r="1475" spans="2:2" ht="15" hidden="1" x14ac:dyDescent="0.25">
      <c r="B1475"/>
    </row>
    <row r="1476" spans="2:2" ht="15" hidden="1" x14ac:dyDescent="0.25">
      <c r="B1476"/>
    </row>
    <row r="1477" spans="2:2" ht="15" hidden="1" x14ac:dyDescent="0.25">
      <c r="B1477"/>
    </row>
    <row r="1478" spans="2:2" ht="15" hidden="1" x14ac:dyDescent="0.25">
      <c r="B1478"/>
    </row>
    <row r="1479" spans="2:2" ht="15" hidden="1" x14ac:dyDescent="0.25">
      <c r="B1479"/>
    </row>
    <row r="1480" spans="2:2" ht="15" hidden="1" x14ac:dyDescent="0.25">
      <c r="B1480"/>
    </row>
    <row r="1481" spans="2:2" ht="15" hidden="1" x14ac:dyDescent="0.25">
      <c r="B1481"/>
    </row>
    <row r="1482" spans="2:2" ht="15" hidden="1" x14ac:dyDescent="0.25">
      <c r="B1482"/>
    </row>
    <row r="1483" spans="2:2" ht="15" hidden="1" x14ac:dyDescent="0.25">
      <c r="B1483"/>
    </row>
    <row r="1484" spans="2:2" ht="15" hidden="1" x14ac:dyDescent="0.25">
      <c r="B1484"/>
    </row>
    <row r="1485" spans="2:2" ht="15" hidden="1" x14ac:dyDescent="0.25">
      <c r="B1485"/>
    </row>
    <row r="1486" spans="2:2" ht="15" hidden="1" x14ac:dyDescent="0.25">
      <c r="B1486"/>
    </row>
    <row r="1487" spans="2:2" ht="15" hidden="1" x14ac:dyDescent="0.25">
      <c r="B1487"/>
    </row>
    <row r="1488" spans="2:2" ht="15" hidden="1" x14ac:dyDescent="0.25">
      <c r="B1488"/>
    </row>
    <row r="1489" spans="2:2" ht="15" hidden="1" x14ac:dyDescent="0.25">
      <c r="B1489"/>
    </row>
    <row r="1490" spans="2:2" ht="15" hidden="1" x14ac:dyDescent="0.25">
      <c r="B1490"/>
    </row>
    <row r="1491" spans="2:2" ht="15" hidden="1" x14ac:dyDescent="0.25">
      <c r="B1491"/>
    </row>
    <row r="1492" spans="2:2" ht="15" hidden="1" x14ac:dyDescent="0.25">
      <c r="B1492"/>
    </row>
    <row r="1493" spans="2:2" ht="15" hidden="1" x14ac:dyDescent="0.25">
      <c r="B1493"/>
    </row>
    <row r="1494" spans="2:2" ht="15" hidden="1" x14ac:dyDescent="0.25">
      <c r="B1494"/>
    </row>
    <row r="1495" spans="2:2" ht="15" hidden="1" x14ac:dyDescent="0.25">
      <c r="B1495"/>
    </row>
    <row r="1496" spans="2:2" ht="15" hidden="1" x14ac:dyDescent="0.25">
      <c r="B1496"/>
    </row>
    <row r="1497" spans="2:2" ht="15" hidden="1" x14ac:dyDescent="0.25">
      <c r="B1497"/>
    </row>
    <row r="1498" spans="2:2" ht="15" hidden="1" x14ac:dyDescent="0.25">
      <c r="B1498"/>
    </row>
    <row r="1499" spans="2:2" ht="15" hidden="1" x14ac:dyDescent="0.25">
      <c r="B1499"/>
    </row>
    <row r="1500" spans="2:2" ht="15" hidden="1" x14ac:dyDescent="0.25">
      <c r="B1500"/>
    </row>
    <row r="1501" spans="2:2" ht="15" hidden="1" x14ac:dyDescent="0.25">
      <c r="B1501"/>
    </row>
    <row r="1502" spans="2:2" ht="15" hidden="1" x14ac:dyDescent="0.25">
      <c r="B1502"/>
    </row>
    <row r="1503" spans="2:2" ht="15" hidden="1" x14ac:dyDescent="0.25">
      <c r="B1503"/>
    </row>
    <row r="1504" spans="2:2" ht="15" hidden="1" x14ac:dyDescent="0.25">
      <c r="B1504"/>
    </row>
    <row r="1505" spans="2:2" ht="15" hidden="1" x14ac:dyDescent="0.25">
      <c r="B1505"/>
    </row>
    <row r="1506" spans="2:2" ht="15" hidden="1" x14ac:dyDescent="0.25">
      <c r="B1506"/>
    </row>
    <row r="1507" spans="2:2" ht="15" hidden="1" x14ac:dyDescent="0.25">
      <c r="B1507"/>
    </row>
    <row r="1508" spans="2:2" ht="15" hidden="1" x14ac:dyDescent="0.25">
      <c r="B1508"/>
    </row>
    <row r="1509" spans="2:2" ht="15" hidden="1" x14ac:dyDescent="0.25">
      <c r="B1509"/>
    </row>
    <row r="1510" spans="2:2" ht="15" hidden="1" x14ac:dyDescent="0.25">
      <c r="B1510"/>
    </row>
    <row r="1511" spans="2:2" ht="15" hidden="1" x14ac:dyDescent="0.25">
      <c r="B1511"/>
    </row>
    <row r="1512" spans="2:2" ht="15" hidden="1" x14ac:dyDescent="0.25">
      <c r="B1512"/>
    </row>
    <row r="1513" spans="2:2" ht="15" hidden="1" x14ac:dyDescent="0.25">
      <c r="B1513"/>
    </row>
    <row r="1514" spans="2:2" ht="15" hidden="1" x14ac:dyDescent="0.25">
      <c r="B1514"/>
    </row>
    <row r="1515" spans="2:2" ht="15" hidden="1" x14ac:dyDescent="0.25">
      <c r="B1515"/>
    </row>
    <row r="1516" spans="2:2" ht="15" hidden="1" x14ac:dyDescent="0.25">
      <c r="B1516"/>
    </row>
    <row r="1517" spans="2:2" ht="15" hidden="1" x14ac:dyDescent="0.25">
      <c r="B1517"/>
    </row>
    <row r="1518" spans="2:2" ht="15" hidden="1" x14ac:dyDescent="0.25">
      <c r="B1518"/>
    </row>
    <row r="1519" spans="2:2" ht="15" hidden="1" x14ac:dyDescent="0.25">
      <c r="B1519"/>
    </row>
    <row r="1520" spans="2:2" ht="15" hidden="1" x14ac:dyDescent="0.25">
      <c r="B1520"/>
    </row>
    <row r="1521" spans="2:2" ht="15" hidden="1" x14ac:dyDescent="0.25">
      <c r="B1521"/>
    </row>
    <row r="1522" spans="2:2" ht="15" hidden="1" x14ac:dyDescent="0.25">
      <c r="B1522"/>
    </row>
    <row r="1523" spans="2:2" ht="15" hidden="1" x14ac:dyDescent="0.25">
      <c r="B1523"/>
    </row>
    <row r="1524" spans="2:2" ht="15" hidden="1" x14ac:dyDescent="0.25">
      <c r="B1524"/>
    </row>
    <row r="1525" spans="2:2" ht="15" hidden="1" x14ac:dyDescent="0.25">
      <c r="B1525"/>
    </row>
    <row r="1526" spans="2:2" ht="15" hidden="1" x14ac:dyDescent="0.25">
      <c r="B1526"/>
    </row>
    <row r="1527" spans="2:2" ht="15" hidden="1" x14ac:dyDescent="0.25">
      <c r="B1527"/>
    </row>
    <row r="1528" spans="2:2" ht="15" hidden="1" x14ac:dyDescent="0.25">
      <c r="B1528"/>
    </row>
    <row r="1529" spans="2:2" ht="15" hidden="1" x14ac:dyDescent="0.25">
      <c r="B1529"/>
    </row>
    <row r="1530" spans="2:2" ht="15" hidden="1" x14ac:dyDescent="0.25">
      <c r="B1530"/>
    </row>
    <row r="1531" spans="2:2" ht="15" hidden="1" x14ac:dyDescent="0.25">
      <c r="B1531"/>
    </row>
    <row r="1532" spans="2:2" ht="15" hidden="1" x14ac:dyDescent="0.25">
      <c r="B1532"/>
    </row>
    <row r="1533" spans="2:2" ht="15" hidden="1" x14ac:dyDescent="0.25">
      <c r="B1533"/>
    </row>
    <row r="1534" spans="2:2" ht="15" hidden="1" x14ac:dyDescent="0.25">
      <c r="B1534"/>
    </row>
    <row r="1535" spans="2:2" ht="15" hidden="1" x14ac:dyDescent="0.25">
      <c r="B1535"/>
    </row>
    <row r="1536" spans="2:2" ht="15" hidden="1" x14ac:dyDescent="0.25">
      <c r="B1536"/>
    </row>
    <row r="1537" spans="2:2" ht="15" hidden="1" x14ac:dyDescent="0.25">
      <c r="B1537"/>
    </row>
    <row r="1538" spans="2:2" ht="15" hidden="1" x14ac:dyDescent="0.25">
      <c r="B1538"/>
    </row>
    <row r="1539" spans="2:2" ht="15" hidden="1" x14ac:dyDescent="0.25">
      <c r="B1539"/>
    </row>
    <row r="1540" spans="2:2" ht="15" hidden="1" x14ac:dyDescent="0.25">
      <c r="B1540"/>
    </row>
    <row r="1541" spans="2:2" ht="15" hidden="1" x14ac:dyDescent="0.25">
      <c r="B1541"/>
    </row>
    <row r="1542" spans="2:2" ht="15" hidden="1" x14ac:dyDescent="0.25">
      <c r="B1542"/>
    </row>
    <row r="1543" spans="2:2" ht="15" hidden="1" x14ac:dyDescent="0.25">
      <c r="B1543"/>
    </row>
    <row r="1544" spans="2:2" ht="15" hidden="1" x14ac:dyDescent="0.25">
      <c r="B1544"/>
    </row>
    <row r="1545" spans="2:2" ht="15" hidden="1" x14ac:dyDescent="0.25">
      <c r="B1545"/>
    </row>
    <row r="1546" spans="2:2" ht="15" hidden="1" x14ac:dyDescent="0.25">
      <c r="B1546"/>
    </row>
    <row r="1547" spans="2:2" ht="15" hidden="1" x14ac:dyDescent="0.25">
      <c r="B1547"/>
    </row>
    <row r="1548" spans="2:2" ht="15" hidden="1" x14ac:dyDescent="0.25">
      <c r="B1548"/>
    </row>
    <row r="1549" spans="2:2" ht="15" hidden="1" x14ac:dyDescent="0.25">
      <c r="B1549"/>
    </row>
    <row r="1550" spans="2:2" ht="15" hidden="1" x14ac:dyDescent="0.25">
      <c r="B1550"/>
    </row>
    <row r="1551" spans="2:2" ht="15" hidden="1" x14ac:dyDescent="0.25">
      <c r="B1551"/>
    </row>
    <row r="1552" spans="2:2" ht="15" hidden="1" x14ac:dyDescent="0.25">
      <c r="B1552"/>
    </row>
    <row r="1553" spans="2:2" ht="15" hidden="1" x14ac:dyDescent="0.25">
      <c r="B1553"/>
    </row>
    <row r="1554" spans="2:2" ht="15" hidden="1" x14ac:dyDescent="0.25">
      <c r="B1554"/>
    </row>
    <row r="1555" spans="2:2" ht="15" hidden="1" x14ac:dyDescent="0.25">
      <c r="B1555"/>
    </row>
    <row r="1556" spans="2:2" ht="15" hidden="1" x14ac:dyDescent="0.25">
      <c r="B1556"/>
    </row>
    <row r="1557" spans="2:2" ht="15" hidden="1" x14ac:dyDescent="0.25">
      <c r="B1557"/>
    </row>
    <row r="1558" spans="2:2" ht="15" hidden="1" x14ac:dyDescent="0.25">
      <c r="B1558"/>
    </row>
    <row r="1559" spans="2:2" ht="15" hidden="1" x14ac:dyDescent="0.25">
      <c r="B1559"/>
    </row>
    <row r="1560" spans="2:2" ht="15" hidden="1" x14ac:dyDescent="0.25">
      <c r="B1560"/>
    </row>
    <row r="1561" spans="2:2" ht="15" hidden="1" x14ac:dyDescent="0.25">
      <c r="B1561"/>
    </row>
    <row r="1562" spans="2:2" ht="15" hidden="1" x14ac:dyDescent="0.25">
      <c r="B1562"/>
    </row>
    <row r="1563" spans="2:2" ht="15" hidden="1" x14ac:dyDescent="0.25">
      <c r="B1563"/>
    </row>
    <row r="1564" spans="2:2" ht="15" hidden="1" x14ac:dyDescent="0.25">
      <c r="B1564"/>
    </row>
    <row r="1565" spans="2:2" ht="15" hidden="1" x14ac:dyDescent="0.25">
      <c r="B1565"/>
    </row>
    <row r="1566" spans="2:2" ht="15" hidden="1" x14ac:dyDescent="0.25">
      <c r="B1566"/>
    </row>
    <row r="1567" spans="2:2" ht="15" hidden="1" x14ac:dyDescent="0.25">
      <c r="B1567"/>
    </row>
    <row r="1568" spans="2:2" ht="15" hidden="1" x14ac:dyDescent="0.25">
      <c r="B1568"/>
    </row>
    <row r="1569" spans="2:2" ht="15" hidden="1" x14ac:dyDescent="0.25">
      <c r="B1569"/>
    </row>
    <row r="1570" spans="2:2" ht="15" hidden="1" x14ac:dyDescent="0.25">
      <c r="B1570"/>
    </row>
    <row r="1571" spans="2:2" ht="15" hidden="1" x14ac:dyDescent="0.25">
      <c r="B1571"/>
    </row>
    <row r="1572" spans="2:2" ht="15" hidden="1" x14ac:dyDescent="0.25">
      <c r="B1572"/>
    </row>
    <row r="1573" spans="2:2" ht="15" hidden="1" x14ac:dyDescent="0.25">
      <c r="B1573"/>
    </row>
    <row r="1574" spans="2:2" ht="15" hidden="1" x14ac:dyDescent="0.25">
      <c r="B1574"/>
    </row>
    <row r="1575" spans="2:2" ht="15" hidden="1" x14ac:dyDescent="0.25">
      <c r="B1575"/>
    </row>
    <row r="1576" spans="2:2" ht="15" hidden="1" x14ac:dyDescent="0.25">
      <c r="B1576"/>
    </row>
    <row r="1577" spans="2:2" ht="15" hidden="1" x14ac:dyDescent="0.25">
      <c r="B1577"/>
    </row>
    <row r="1578" spans="2:2" ht="15" hidden="1" x14ac:dyDescent="0.25">
      <c r="B1578"/>
    </row>
    <row r="1579" spans="2:2" ht="15" hidden="1" x14ac:dyDescent="0.25">
      <c r="B1579"/>
    </row>
    <row r="1580" spans="2:2" ht="15" hidden="1" x14ac:dyDescent="0.25">
      <c r="B1580"/>
    </row>
    <row r="1581" spans="2:2" ht="15" hidden="1" x14ac:dyDescent="0.25">
      <c r="B1581"/>
    </row>
    <row r="1582" spans="2:2" ht="15" hidden="1" x14ac:dyDescent="0.25">
      <c r="B1582"/>
    </row>
    <row r="1583" spans="2:2" ht="15" hidden="1" x14ac:dyDescent="0.25">
      <c r="B1583"/>
    </row>
    <row r="1584" spans="2:2" ht="15" hidden="1" x14ac:dyDescent="0.25">
      <c r="B1584"/>
    </row>
    <row r="1585" spans="2:2" ht="15" hidden="1" x14ac:dyDescent="0.25">
      <c r="B1585"/>
    </row>
    <row r="1586" spans="2:2" ht="15" hidden="1" x14ac:dyDescent="0.25">
      <c r="B1586"/>
    </row>
    <row r="1587" spans="2:2" ht="15" hidden="1" x14ac:dyDescent="0.25">
      <c r="B1587"/>
    </row>
    <row r="1588" spans="2:2" ht="15" hidden="1" x14ac:dyDescent="0.25">
      <c r="B1588"/>
    </row>
    <row r="1589" spans="2:2" ht="15" hidden="1" x14ac:dyDescent="0.25">
      <c r="B1589"/>
    </row>
    <row r="1590" spans="2:2" ht="15" hidden="1" x14ac:dyDescent="0.25">
      <c r="B1590"/>
    </row>
    <row r="1591" spans="2:2" ht="15" hidden="1" x14ac:dyDescent="0.25">
      <c r="B1591"/>
    </row>
    <row r="1592" spans="2:2" ht="15" hidden="1" x14ac:dyDescent="0.25">
      <c r="B1592"/>
    </row>
    <row r="1593" spans="2:2" ht="15" hidden="1" x14ac:dyDescent="0.25">
      <c r="B1593"/>
    </row>
    <row r="1594" spans="2:2" ht="15" hidden="1" x14ac:dyDescent="0.25">
      <c r="B1594"/>
    </row>
    <row r="1595" spans="2:2" ht="15" hidden="1" x14ac:dyDescent="0.25">
      <c r="B1595"/>
    </row>
    <row r="1596" spans="2:2" ht="15" hidden="1" x14ac:dyDescent="0.25">
      <c r="B1596"/>
    </row>
    <row r="1597" spans="2:2" ht="15" hidden="1" x14ac:dyDescent="0.25">
      <c r="B1597"/>
    </row>
    <row r="1598" spans="2:2" ht="15" hidden="1" x14ac:dyDescent="0.25">
      <c r="B1598"/>
    </row>
    <row r="1599" spans="2:2" ht="15" hidden="1" x14ac:dyDescent="0.25">
      <c r="B1599"/>
    </row>
    <row r="1600" spans="2:2" ht="15" hidden="1" x14ac:dyDescent="0.25">
      <c r="B1600"/>
    </row>
    <row r="1601" spans="2:2" ht="15" hidden="1" x14ac:dyDescent="0.25">
      <c r="B1601"/>
    </row>
    <row r="1602" spans="2:2" ht="15" hidden="1" x14ac:dyDescent="0.25">
      <c r="B1602"/>
    </row>
    <row r="1603" spans="2:2" ht="15" hidden="1" x14ac:dyDescent="0.25">
      <c r="B1603"/>
    </row>
    <row r="1604" spans="2:2" ht="15" hidden="1" x14ac:dyDescent="0.25">
      <c r="B1604"/>
    </row>
    <row r="1605" spans="2:2" ht="15" hidden="1" x14ac:dyDescent="0.25">
      <c r="B1605"/>
    </row>
    <row r="1606" spans="2:2" ht="15" hidden="1" x14ac:dyDescent="0.25">
      <c r="B1606"/>
    </row>
    <row r="1607" spans="2:2" ht="15" hidden="1" x14ac:dyDescent="0.25">
      <c r="B1607"/>
    </row>
    <row r="1608" spans="2:2" ht="15" hidden="1" x14ac:dyDescent="0.25">
      <c r="B1608"/>
    </row>
    <row r="1609" spans="2:2" ht="15" hidden="1" x14ac:dyDescent="0.25">
      <c r="B1609"/>
    </row>
    <row r="1610" spans="2:2" ht="15" hidden="1" x14ac:dyDescent="0.25">
      <c r="B1610"/>
    </row>
    <row r="1611" spans="2:2" ht="15" hidden="1" x14ac:dyDescent="0.25">
      <c r="B1611"/>
    </row>
    <row r="1612" spans="2:2" ht="15" hidden="1" x14ac:dyDescent="0.25">
      <c r="B1612"/>
    </row>
    <row r="1613" spans="2:2" ht="15" hidden="1" x14ac:dyDescent="0.25">
      <c r="B1613"/>
    </row>
    <row r="1614" spans="2:2" ht="15" hidden="1" x14ac:dyDescent="0.25">
      <c r="B1614"/>
    </row>
    <row r="1615" spans="2:2" ht="15" hidden="1" x14ac:dyDescent="0.25">
      <c r="B1615"/>
    </row>
    <row r="1616" spans="2:2" ht="15" hidden="1" x14ac:dyDescent="0.25">
      <c r="B1616"/>
    </row>
    <row r="1617" spans="2:2" ht="15" hidden="1" x14ac:dyDescent="0.25">
      <c r="B1617"/>
    </row>
    <row r="1618" spans="2:2" ht="15" hidden="1" x14ac:dyDescent="0.25">
      <c r="B1618"/>
    </row>
    <row r="1619" spans="2:2" ht="15" hidden="1" x14ac:dyDescent="0.25">
      <c r="B1619"/>
    </row>
    <row r="1620" spans="2:2" ht="15" hidden="1" x14ac:dyDescent="0.25">
      <c r="B1620"/>
    </row>
    <row r="1621" spans="2:2" ht="15" hidden="1" x14ac:dyDescent="0.25">
      <c r="B1621"/>
    </row>
    <row r="1622" spans="2:2" ht="15" hidden="1" x14ac:dyDescent="0.25">
      <c r="B1622"/>
    </row>
    <row r="1623" spans="2:2" ht="15" hidden="1" x14ac:dyDescent="0.25">
      <c r="B1623"/>
    </row>
    <row r="1624" spans="2:2" ht="15" hidden="1" x14ac:dyDescent="0.25">
      <c r="B1624"/>
    </row>
    <row r="1625" spans="2:2" ht="15" hidden="1" x14ac:dyDescent="0.25">
      <c r="B1625"/>
    </row>
    <row r="1626" spans="2:2" ht="15" hidden="1" x14ac:dyDescent="0.25">
      <c r="B1626"/>
    </row>
    <row r="1627" spans="2:2" ht="15" hidden="1" x14ac:dyDescent="0.25">
      <c r="B1627"/>
    </row>
    <row r="1628" spans="2:2" ht="15" hidden="1" x14ac:dyDescent="0.25">
      <c r="B1628"/>
    </row>
    <row r="1629" spans="2:2" ht="15" hidden="1" x14ac:dyDescent="0.25">
      <c r="B1629"/>
    </row>
    <row r="1630" spans="2:2" ht="15" hidden="1" x14ac:dyDescent="0.25">
      <c r="B1630"/>
    </row>
    <row r="1631" spans="2:2" ht="15" hidden="1" x14ac:dyDescent="0.25">
      <c r="B1631"/>
    </row>
    <row r="1632" spans="2:2" ht="15" hidden="1" x14ac:dyDescent="0.25">
      <c r="B1632"/>
    </row>
    <row r="1633" spans="2:2" ht="15" hidden="1" x14ac:dyDescent="0.25">
      <c r="B1633"/>
    </row>
    <row r="1634" spans="2:2" ht="15" hidden="1" x14ac:dyDescent="0.25">
      <c r="B1634"/>
    </row>
    <row r="1635" spans="2:2" ht="15" hidden="1" x14ac:dyDescent="0.25">
      <c r="B1635"/>
    </row>
    <row r="1636" spans="2:2" ht="15" hidden="1" x14ac:dyDescent="0.25">
      <c r="B1636"/>
    </row>
    <row r="1637" spans="2:2" ht="15" hidden="1" x14ac:dyDescent="0.25">
      <c r="B1637"/>
    </row>
    <row r="1638" spans="2:2" ht="15" hidden="1" x14ac:dyDescent="0.25">
      <c r="B1638"/>
    </row>
    <row r="1639" spans="2:2" ht="15" hidden="1" x14ac:dyDescent="0.25">
      <c r="B1639"/>
    </row>
    <row r="1640" spans="2:2" ht="15" hidden="1" x14ac:dyDescent="0.25">
      <c r="B1640"/>
    </row>
    <row r="1641" spans="2:2" ht="15" hidden="1" x14ac:dyDescent="0.25">
      <c r="B1641"/>
    </row>
    <row r="1642" spans="2:2" ht="15" hidden="1" x14ac:dyDescent="0.25">
      <c r="B1642"/>
    </row>
    <row r="1643" spans="2:2" ht="15" hidden="1" x14ac:dyDescent="0.25">
      <c r="B1643"/>
    </row>
    <row r="1644" spans="2:2" ht="15" hidden="1" x14ac:dyDescent="0.25">
      <c r="B1644"/>
    </row>
    <row r="1645" spans="2:2" ht="15" hidden="1" x14ac:dyDescent="0.25">
      <c r="B1645"/>
    </row>
    <row r="1646" spans="2:2" ht="15" hidden="1" x14ac:dyDescent="0.25">
      <c r="B1646"/>
    </row>
    <row r="1647" spans="2:2" ht="15" hidden="1" x14ac:dyDescent="0.25">
      <c r="B1647"/>
    </row>
    <row r="1648" spans="2:2" ht="15" hidden="1" x14ac:dyDescent="0.25">
      <c r="B1648"/>
    </row>
    <row r="1649" spans="2:2" ht="15" hidden="1" x14ac:dyDescent="0.25">
      <c r="B1649"/>
    </row>
    <row r="1650" spans="2:2" ht="15" hidden="1" x14ac:dyDescent="0.25">
      <c r="B1650"/>
    </row>
    <row r="1651" spans="2:2" ht="15" hidden="1" x14ac:dyDescent="0.25">
      <c r="B1651"/>
    </row>
    <row r="1652" spans="2:2" ht="15" hidden="1" x14ac:dyDescent="0.25">
      <c r="B1652"/>
    </row>
    <row r="1653" spans="2:2" ht="15" hidden="1" x14ac:dyDescent="0.25">
      <c r="B1653"/>
    </row>
    <row r="1654" spans="2:2" ht="15" hidden="1" x14ac:dyDescent="0.25">
      <c r="B1654"/>
    </row>
    <row r="1655" spans="2:2" ht="15" hidden="1" x14ac:dyDescent="0.25">
      <c r="B1655"/>
    </row>
    <row r="1656" spans="2:2" ht="15" hidden="1" x14ac:dyDescent="0.25">
      <c r="B1656"/>
    </row>
    <row r="1657" spans="2:2" ht="15" hidden="1" x14ac:dyDescent="0.25">
      <c r="B1657"/>
    </row>
    <row r="1658" spans="2:2" ht="15" hidden="1" x14ac:dyDescent="0.25">
      <c r="B1658"/>
    </row>
    <row r="1659" spans="2:2" ht="15" hidden="1" x14ac:dyDescent="0.25">
      <c r="B1659"/>
    </row>
    <row r="1660" spans="2:2" ht="15" hidden="1" x14ac:dyDescent="0.25">
      <c r="B1660"/>
    </row>
    <row r="1661" spans="2:2" ht="15" hidden="1" x14ac:dyDescent="0.25">
      <c r="B1661"/>
    </row>
    <row r="1662" spans="2:2" ht="15" hidden="1" x14ac:dyDescent="0.25">
      <c r="B1662"/>
    </row>
    <row r="1663" spans="2:2" ht="15" hidden="1" x14ac:dyDescent="0.25">
      <c r="B1663"/>
    </row>
    <row r="1664" spans="2:2" ht="15" hidden="1" x14ac:dyDescent="0.25">
      <c r="B1664"/>
    </row>
    <row r="1665" spans="2:2" ht="15" hidden="1" x14ac:dyDescent="0.25">
      <c r="B1665"/>
    </row>
    <row r="1666" spans="2:2" ht="15" hidden="1" x14ac:dyDescent="0.25">
      <c r="B1666"/>
    </row>
    <row r="1667" spans="2:2" ht="15" hidden="1" x14ac:dyDescent="0.25">
      <c r="B1667"/>
    </row>
    <row r="1668" spans="2:2" ht="15" hidden="1" x14ac:dyDescent="0.25">
      <c r="B1668"/>
    </row>
    <row r="1669" spans="2:2" ht="15" hidden="1" x14ac:dyDescent="0.25">
      <c r="B1669"/>
    </row>
    <row r="1670" spans="2:2" ht="15" hidden="1" x14ac:dyDescent="0.25">
      <c r="B1670"/>
    </row>
    <row r="1671" spans="2:2" ht="15" hidden="1" x14ac:dyDescent="0.25">
      <c r="B1671"/>
    </row>
    <row r="1672" spans="2:2" ht="15" hidden="1" x14ac:dyDescent="0.25">
      <c r="B1672"/>
    </row>
    <row r="1673" spans="2:2" ht="15" hidden="1" x14ac:dyDescent="0.25">
      <c r="B1673"/>
    </row>
    <row r="1674" spans="2:2" ht="15" hidden="1" x14ac:dyDescent="0.25">
      <c r="B1674"/>
    </row>
    <row r="1675" spans="2:2" ht="15" hidden="1" x14ac:dyDescent="0.25">
      <c r="B1675"/>
    </row>
    <row r="1676" spans="2:2" ht="15" hidden="1" x14ac:dyDescent="0.25">
      <c r="B1676"/>
    </row>
    <row r="1677" spans="2:2" ht="15" hidden="1" x14ac:dyDescent="0.25">
      <c r="B1677"/>
    </row>
    <row r="1678" spans="2:2" ht="15" hidden="1" x14ac:dyDescent="0.25">
      <c r="B1678"/>
    </row>
    <row r="1679" spans="2:2" ht="15" hidden="1" x14ac:dyDescent="0.25">
      <c r="B1679"/>
    </row>
    <row r="1680" spans="2:2" ht="15" hidden="1" x14ac:dyDescent="0.25">
      <c r="B1680"/>
    </row>
    <row r="1681" spans="2:2" ht="15" hidden="1" x14ac:dyDescent="0.25">
      <c r="B1681"/>
    </row>
    <row r="1682" spans="2:2" ht="15" hidden="1" x14ac:dyDescent="0.25">
      <c r="B1682"/>
    </row>
    <row r="1683" spans="2:2" ht="15" hidden="1" x14ac:dyDescent="0.25">
      <c r="B1683"/>
    </row>
    <row r="1684" spans="2:2" ht="15" hidden="1" x14ac:dyDescent="0.25">
      <c r="B1684"/>
    </row>
    <row r="1685" spans="2:2" ht="15" hidden="1" x14ac:dyDescent="0.25">
      <c r="B1685"/>
    </row>
    <row r="1686" spans="2:2" ht="15" hidden="1" x14ac:dyDescent="0.25">
      <c r="B1686"/>
    </row>
    <row r="1687" spans="2:2" ht="15" hidden="1" x14ac:dyDescent="0.25">
      <c r="B1687"/>
    </row>
    <row r="1688" spans="2:2" ht="15" hidden="1" x14ac:dyDescent="0.25">
      <c r="B1688"/>
    </row>
    <row r="1689" spans="2:2" ht="15" hidden="1" x14ac:dyDescent="0.25">
      <c r="B1689"/>
    </row>
    <row r="1690" spans="2:2" ht="15" hidden="1" x14ac:dyDescent="0.25">
      <c r="B1690"/>
    </row>
    <row r="1691" spans="2:2" ht="15" hidden="1" x14ac:dyDescent="0.25">
      <c r="B1691"/>
    </row>
    <row r="1692" spans="2:2" ht="15" hidden="1" x14ac:dyDescent="0.25">
      <c r="B1692"/>
    </row>
    <row r="1693" spans="2:2" ht="15" hidden="1" x14ac:dyDescent="0.25">
      <c r="B1693"/>
    </row>
    <row r="1694" spans="2:2" ht="15" hidden="1" x14ac:dyDescent="0.25">
      <c r="B1694"/>
    </row>
    <row r="1695" spans="2:2" ht="15" hidden="1" x14ac:dyDescent="0.25">
      <c r="B1695"/>
    </row>
    <row r="1696" spans="2:2" ht="15" hidden="1" x14ac:dyDescent="0.25">
      <c r="B1696"/>
    </row>
    <row r="1697" spans="2:2" ht="15" hidden="1" x14ac:dyDescent="0.25">
      <c r="B1697"/>
    </row>
    <row r="1698" spans="2:2" ht="15" hidden="1" x14ac:dyDescent="0.25">
      <c r="B1698"/>
    </row>
    <row r="1699" spans="2:2" ht="15" hidden="1" x14ac:dyDescent="0.25">
      <c r="B1699"/>
    </row>
    <row r="1700" spans="2:2" ht="15" hidden="1" x14ac:dyDescent="0.25">
      <c r="B1700"/>
    </row>
    <row r="1701" spans="2:2" ht="15" hidden="1" x14ac:dyDescent="0.25">
      <c r="B1701"/>
    </row>
    <row r="1702" spans="2:2" ht="15" hidden="1" x14ac:dyDescent="0.25">
      <c r="B1702"/>
    </row>
    <row r="1703" spans="2:2" ht="15" hidden="1" x14ac:dyDescent="0.25">
      <c r="B1703"/>
    </row>
    <row r="1704" spans="2:2" ht="15" hidden="1" x14ac:dyDescent="0.25">
      <c r="B1704"/>
    </row>
    <row r="1705" spans="2:2" ht="15" hidden="1" x14ac:dyDescent="0.25">
      <c r="B1705"/>
    </row>
    <row r="1706" spans="2:2" ht="15" hidden="1" x14ac:dyDescent="0.25">
      <c r="B1706"/>
    </row>
    <row r="1707" spans="2:2" ht="15" hidden="1" x14ac:dyDescent="0.25">
      <c r="B1707"/>
    </row>
    <row r="1708" spans="2:2" ht="15" hidden="1" x14ac:dyDescent="0.25">
      <c r="B1708"/>
    </row>
    <row r="1709" spans="2:2" ht="15" hidden="1" x14ac:dyDescent="0.25">
      <c r="B1709"/>
    </row>
    <row r="1710" spans="2:2" ht="15" hidden="1" x14ac:dyDescent="0.25">
      <c r="B1710"/>
    </row>
    <row r="1711" spans="2:2" ht="15" hidden="1" x14ac:dyDescent="0.25">
      <c r="B1711"/>
    </row>
    <row r="1712" spans="2:2" ht="15" hidden="1" x14ac:dyDescent="0.25">
      <c r="B1712"/>
    </row>
    <row r="1713" spans="2:2" ht="15" hidden="1" x14ac:dyDescent="0.25">
      <c r="B1713"/>
    </row>
    <row r="1714" spans="2:2" ht="15" hidden="1" x14ac:dyDescent="0.25">
      <c r="B1714"/>
    </row>
    <row r="1715" spans="2:2" ht="15" hidden="1" x14ac:dyDescent="0.25">
      <c r="B1715"/>
    </row>
    <row r="1716" spans="2:2" ht="15" hidden="1" x14ac:dyDescent="0.25">
      <c r="B1716"/>
    </row>
    <row r="1717" spans="2:2" ht="15" hidden="1" x14ac:dyDescent="0.25">
      <c r="B1717"/>
    </row>
    <row r="1718" spans="2:2" ht="15" hidden="1" x14ac:dyDescent="0.25">
      <c r="B1718"/>
    </row>
    <row r="1719" spans="2:2" ht="15" hidden="1" x14ac:dyDescent="0.25">
      <c r="B1719"/>
    </row>
    <row r="1720" spans="2:2" ht="15" hidden="1" x14ac:dyDescent="0.25">
      <c r="B1720"/>
    </row>
    <row r="1721" spans="2:2" ht="15" hidden="1" x14ac:dyDescent="0.25">
      <c r="B1721"/>
    </row>
    <row r="1722" spans="2:2" ht="15" hidden="1" x14ac:dyDescent="0.25">
      <c r="B1722"/>
    </row>
    <row r="1723" spans="2:2" ht="15" hidden="1" x14ac:dyDescent="0.25">
      <c r="B1723"/>
    </row>
    <row r="1724" spans="2:2" ht="15" hidden="1" x14ac:dyDescent="0.25">
      <c r="B1724"/>
    </row>
    <row r="1725" spans="2:2" ht="15" hidden="1" x14ac:dyDescent="0.25">
      <c r="B1725"/>
    </row>
    <row r="1726" spans="2:2" ht="15" hidden="1" x14ac:dyDescent="0.25">
      <c r="B1726"/>
    </row>
    <row r="1727" spans="2:2" ht="15" hidden="1" x14ac:dyDescent="0.25">
      <c r="B1727"/>
    </row>
    <row r="1728" spans="2:2" ht="15" hidden="1" x14ac:dyDescent="0.25">
      <c r="B1728"/>
    </row>
    <row r="1729" spans="2:2" ht="15" hidden="1" x14ac:dyDescent="0.25">
      <c r="B1729"/>
    </row>
    <row r="1730" spans="2:2" ht="15" hidden="1" x14ac:dyDescent="0.25">
      <c r="B1730"/>
    </row>
    <row r="1731" spans="2:2" ht="15" hidden="1" x14ac:dyDescent="0.25">
      <c r="B1731"/>
    </row>
    <row r="1732" spans="2:2" ht="15" hidden="1" x14ac:dyDescent="0.25">
      <c r="B1732"/>
    </row>
    <row r="1733" spans="2:2" ht="15" hidden="1" x14ac:dyDescent="0.25">
      <c r="B1733"/>
    </row>
    <row r="1734" spans="2:2" ht="15" hidden="1" x14ac:dyDescent="0.25">
      <c r="B1734"/>
    </row>
    <row r="1735" spans="2:2" ht="15" hidden="1" x14ac:dyDescent="0.25">
      <c r="B1735"/>
    </row>
    <row r="1736" spans="2:2" ht="15" hidden="1" x14ac:dyDescent="0.25">
      <c r="B1736"/>
    </row>
    <row r="1737" spans="2:2" ht="15" hidden="1" x14ac:dyDescent="0.25">
      <c r="B1737"/>
    </row>
    <row r="1738" spans="2:2" ht="15" hidden="1" x14ac:dyDescent="0.25">
      <c r="B1738"/>
    </row>
    <row r="1739" spans="2:2" ht="15" hidden="1" x14ac:dyDescent="0.25">
      <c r="B1739"/>
    </row>
    <row r="1740" spans="2:2" ht="15" hidden="1" x14ac:dyDescent="0.25">
      <c r="B1740"/>
    </row>
    <row r="1741" spans="2:2" ht="15" hidden="1" x14ac:dyDescent="0.25">
      <c r="B1741"/>
    </row>
    <row r="1742" spans="2:2" ht="15" hidden="1" x14ac:dyDescent="0.25">
      <c r="B1742"/>
    </row>
    <row r="1743" spans="2:2" ht="15" hidden="1" x14ac:dyDescent="0.25">
      <c r="B1743"/>
    </row>
    <row r="1744" spans="2:2" ht="15" hidden="1" x14ac:dyDescent="0.25">
      <c r="B1744"/>
    </row>
    <row r="1745" spans="2:2" ht="15" hidden="1" x14ac:dyDescent="0.25">
      <c r="B1745"/>
    </row>
    <row r="1746" spans="2:2" ht="15" hidden="1" x14ac:dyDescent="0.25">
      <c r="B1746"/>
    </row>
    <row r="1747" spans="2:2" ht="15" hidden="1" x14ac:dyDescent="0.25">
      <c r="B1747"/>
    </row>
    <row r="1748" spans="2:2" ht="15" hidden="1" x14ac:dyDescent="0.25">
      <c r="B1748"/>
    </row>
    <row r="1749" spans="2:2" ht="15" hidden="1" x14ac:dyDescent="0.25">
      <c r="B1749"/>
    </row>
    <row r="1750" spans="2:2" ht="15" hidden="1" x14ac:dyDescent="0.25">
      <c r="B1750"/>
    </row>
    <row r="1751" spans="2:2" ht="15" hidden="1" x14ac:dyDescent="0.25">
      <c r="B1751"/>
    </row>
    <row r="1752" spans="2:2" ht="15" hidden="1" x14ac:dyDescent="0.25">
      <c r="B1752"/>
    </row>
    <row r="1753" spans="2:2" ht="15" hidden="1" x14ac:dyDescent="0.25">
      <c r="B1753"/>
    </row>
    <row r="1754" spans="2:2" ht="15" hidden="1" x14ac:dyDescent="0.25">
      <c r="B1754"/>
    </row>
    <row r="1755" spans="2:2" ht="15" hidden="1" x14ac:dyDescent="0.25">
      <c r="B1755"/>
    </row>
    <row r="1756" spans="2:2" ht="15" hidden="1" x14ac:dyDescent="0.25">
      <c r="B1756"/>
    </row>
    <row r="1757" spans="2:2" ht="15" hidden="1" x14ac:dyDescent="0.25">
      <c r="B1757"/>
    </row>
    <row r="1758" spans="2:2" ht="15" hidden="1" x14ac:dyDescent="0.25">
      <c r="B1758"/>
    </row>
    <row r="1759" spans="2:2" ht="15" hidden="1" x14ac:dyDescent="0.25">
      <c r="B1759"/>
    </row>
    <row r="1760" spans="2:2" ht="15" hidden="1" x14ac:dyDescent="0.25">
      <c r="B1760"/>
    </row>
    <row r="1761" spans="2:2" ht="15" hidden="1" x14ac:dyDescent="0.25">
      <c r="B1761"/>
    </row>
    <row r="1762" spans="2:2" ht="15" hidden="1" x14ac:dyDescent="0.25">
      <c r="B1762"/>
    </row>
    <row r="1763" spans="2:2" ht="15" hidden="1" x14ac:dyDescent="0.25">
      <c r="B1763"/>
    </row>
    <row r="1764" spans="2:2" ht="15" hidden="1" x14ac:dyDescent="0.25">
      <c r="B1764"/>
    </row>
    <row r="1765" spans="2:2" ht="15" hidden="1" x14ac:dyDescent="0.25">
      <c r="B1765"/>
    </row>
    <row r="1766" spans="2:2" ht="15" hidden="1" x14ac:dyDescent="0.25">
      <c r="B1766"/>
    </row>
    <row r="1767" spans="2:2" ht="15" hidden="1" x14ac:dyDescent="0.25">
      <c r="B1767"/>
    </row>
    <row r="1768" spans="2:2" ht="15" hidden="1" x14ac:dyDescent="0.25">
      <c r="B1768"/>
    </row>
    <row r="1769" spans="2:2" ht="15" hidden="1" x14ac:dyDescent="0.25">
      <c r="B1769"/>
    </row>
    <row r="1770" spans="2:2" ht="15" hidden="1" x14ac:dyDescent="0.25">
      <c r="B1770"/>
    </row>
    <row r="1771" spans="2:2" ht="15" hidden="1" x14ac:dyDescent="0.25">
      <c r="B1771"/>
    </row>
    <row r="1772" spans="2:2" ht="15" hidden="1" x14ac:dyDescent="0.25">
      <c r="B1772"/>
    </row>
    <row r="1773" spans="2:2" ht="15" hidden="1" x14ac:dyDescent="0.25">
      <c r="B1773"/>
    </row>
    <row r="1774" spans="2:2" ht="15" hidden="1" x14ac:dyDescent="0.25">
      <c r="B1774"/>
    </row>
    <row r="1775" spans="2:2" ht="15" hidden="1" x14ac:dyDescent="0.25">
      <c r="B1775"/>
    </row>
    <row r="1776" spans="2:2" ht="15" hidden="1" x14ac:dyDescent="0.25">
      <c r="B1776"/>
    </row>
    <row r="1777" spans="2:2" ht="15" hidden="1" x14ac:dyDescent="0.25">
      <c r="B1777"/>
    </row>
    <row r="1778" spans="2:2" ht="15" hidden="1" x14ac:dyDescent="0.25">
      <c r="B1778"/>
    </row>
    <row r="1779" spans="2:2" ht="15" hidden="1" x14ac:dyDescent="0.25">
      <c r="B1779"/>
    </row>
    <row r="1780" spans="2:2" ht="15" hidden="1" x14ac:dyDescent="0.25">
      <c r="B1780"/>
    </row>
    <row r="1781" spans="2:2" ht="15" hidden="1" x14ac:dyDescent="0.25">
      <c r="B1781"/>
    </row>
    <row r="1782" spans="2:2" ht="15" hidden="1" x14ac:dyDescent="0.25">
      <c r="B1782"/>
    </row>
    <row r="1783" spans="2:2" ht="15" hidden="1" x14ac:dyDescent="0.25">
      <c r="B1783"/>
    </row>
    <row r="1784" spans="2:2" ht="15" hidden="1" x14ac:dyDescent="0.25">
      <c r="B1784"/>
    </row>
    <row r="1785" spans="2:2" ht="15" hidden="1" x14ac:dyDescent="0.25">
      <c r="B1785"/>
    </row>
    <row r="1786" spans="2:2" ht="15" hidden="1" x14ac:dyDescent="0.25">
      <c r="B1786"/>
    </row>
    <row r="1787" spans="2:2" ht="15" hidden="1" x14ac:dyDescent="0.25">
      <c r="B1787"/>
    </row>
    <row r="1788" spans="2:2" ht="15" hidden="1" x14ac:dyDescent="0.25">
      <c r="B1788"/>
    </row>
    <row r="1789" spans="2:2" ht="15" hidden="1" x14ac:dyDescent="0.25">
      <c r="B1789"/>
    </row>
    <row r="1790" spans="2:2" ht="15" hidden="1" x14ac:dyDescent="0.25">
      <c r="B1790"/>
    </row>
    <row r="1791" spans="2:2" ht="15" hidden="1" x14ac:dyDescent="0.25">
      <c r="B1791"/>
    </row>
    <row r="1792" spans="2:2" ht="15" hidden="1" x14ac:dyDescent="0.25">
      <c r="B1792"/>
    </row>
    <row r="1793" spans="2:2" ht="15" hidden="1" x14ac:dyDescent="0.25">
      <c r="B1793"/>
    </row>
    <row r="1794" spans="2:2" ht="15" hidden="1" x14ac:dyDescent="0.25">
      <c r="B1794"/>
    </row>
    <row r="1795" spans="2:2" ht="15" hidden="1" x14ac:dyDescent="0.25">
      <c r="B1795"/>
    </row>
    <row r="1796" spans="2:2" ht="15" hidden="1" x14ac:dyDescent="0.25">
      <c r="B1796"/>
    </row>
    <row r="1797" spans="2:2" ht="15" hidden="1" x14ac:dyDescent="0.25">
      <c r="B1797"/>
    </row>
    <row r="1798" spans="2:2" ht="15" hidden="1" x14ac:dyDescent="0.25">
      <c r="B1798"/>
    </row>
    <row r="1799" spans="2:2" ht="15" hidden="1" x14ac:dyDescent="0.25">
      <c r="B1799"/>
    </row>
    <row r="1800" spans="2:2" ht="15" hidden="1" x14ac:dyDescent="0.25">
      <c r="B1800"/>
    </row>
    <row r="1801" spans="2:2" ht="15" hidden="1" x14ac:dyDescent="0.25">
      <c r="B1801"/>
    </row>
    <row r="1802" spans="2:2" ht="15" hidden="1" x14ac:dyDescent="0.25">
      <c r="B1802"/>
    </row>
    <row r="1803" spans="2:2" ht="15" hidden="1" x14ac:dyDescent="0.25">
      <c r="B1803"/>
    </row>
    <row r="1804" spans="2:2" ht="15" hidden="1" x14ac:dyDescent="0.25">
      <c r="B1804"/>
    </row>
    <row r="1805" spans="2:2" ht="15" hidden="1" x14ac:dyDescent="0.25">
      <c r="B1805"/>
    </row>
    <row r="1806" spans="2:2" ht="15" hidden="1" x14ac:dyDescent="0.25">
      <c r="B1806"/>
    </row>
    <row r="1807" spans="2:2" ht="15" hidden="1" x14ac:dyDescent="0.25">
      <c r="B1807"/>
    </row>
    <row r="1808" spans="2:2" ht="15" hidden="1" x14ac:dyDescent="0.25">
      <c r="B1808"/>
    </row>
    <row r="1809" spans="2:2" ht="15" hidden="1" x14ac:dyDescent="0.25">
      <c r="B1809"/>
    </row>
    <row r="1810" spans="2:2" ht="15" hidden="1" x14ac:dyDescent="0.25">
      <c r="B1810"/>
    </row>
    <row r="1811" spans="2:2" ht="15" hidden="1" x14ac:dyDescent="0.25">
      <c r="B1811"/>
    </row>
    <row r="1812" spans="2:2" ht="15" hidden="1" x14ac:dyDescent="0.25">
      <c r="B1812"/>
    </row>
    <row r="1813" spans="2:2" ht="15" hidden="1" x14ac:dyDescent="0.25">
      <c r="B1813"/>
    </row>
    <row r="1814" spans="2:2" ht="15" hidden="1" x14ac:dyDescent="0.25">
      <c r="B1814"/>
    </row>
    <row r="1815" spans="2:2" ht="15" hidden="1" x14ac:dyDescent="0.25">
      <c r="B1815"/>
    </row>
    <row r="1816" spans="2:2" ht="15" hidden="1" x14ac:dyDescent="0.25">
      <c r="B1816"/>
    </row>
    <row r="1817" spans="2:2" ht="15" hidden="1" x14ac:dyDescent="0.25">
      <c r="B1817"/>
    </row>
    <row r="1818" spans="2:2" ht="15" hidden="1" x14ac:dyDescent="0.25">
      <c r="B1818"/>
    </row>
    <row r="1819" spans="2:2" ht="15" hidden="1" x14ac:dyDescent="0.25">
      <c r="B1819"/>
    </row>
    <row r="1820" spans="2:2" ht="15" hidden="1" x14ac:dyDescent="0.25">
      <c r="B1820"/>
    </row>
    <row r="1821" spans="2:2" ht="15" hidden="1" x14ac:dyDescent="0.25">
      <c r="B1821"/>
    </row>
    <row r="1822" spans="2:2" ht="15" hidden="1" x14ac:dyDescent="0.25">
      <c r="B1822"/>
    </row>
    <row r="1823" spans="2:2" ht="15" hidden="1" x14ac:dyDescent="0.25">
      <c r="B1823"/>
    </row>
    <row r="1824" spans="2:2" ht="15" hidden="1" x14ac:dyDescent="0.25">
      <c r="B1824"/>
    </row>
    <row r="1825" spans="2:2" ht="15" hidden="1" x14ac:dyDescent="0.25">
      <c r="B1825"/>
    </row>
    <row r="1826" spans="2:2" ht="15" hidden="1" x14ac:dyDescent="0.25">
      <c r="B1826"/>
    </row>
    <row r="1827" spans="2:2" ht="15" hidden="1" x14ac:dyDescent="0.25">
      <c r="B1827"/>
    </row>
    <row r="1828" spans="2:2" ht="15" hidden="1" x14ac:dyDescent="0.25">
      <c r="B1828"/>
    </row>
    <row r="1829" spans="2:2" ht="15" hidden="1" x14ac:dyDescent="0.25">
      <c r="B1829"/>
    </row>
    <row r="1830" spans="2:2" ht="15" hidden="1" x14ac:dyDescent="0.25">
      <c r="B1830"/>
    </row>
    <row r="1831" spans="2:2" ht="15" hidden="1" x14ac:dyDescent="0.25">
      <c r="B1831"/>
    </row>
    <row r="1832" spans="2:2" ht="15" hidden="1" x14ac:dyDescent="0.25">
      <c r="B1832"/>
    </row>
    <row r="1833" spans="2:2" ht="15" hidden="1" x14ac:dyDescent="0.25">
      <c r="B1833"/>
    </row>
    <row r="1834" spans="2:2" ht="15" hidden="1" x14ac:dyDescent="0.25">
      <c r="B1834"/>
    </row>
    <row r="1835" spans="2:2" ht="15" hidden="1" x14ac:dyDescent="0.25">
      <c r="B1835"/>
    </row>
    <row r="1836" spans="2:2" ht="15" hidden="1" x14ac:dyDescent="0.25">
      <c r="B1836"/>
    </row>
    <row r="1837" spans="2:2" ht="15" hidden="1" x14ac:dyDescent="0.25">
      <c r="B1837"/>
    </row>
    <row r="1838" spans="2:2" ht="15" hidden="1" x14ac:dyDescent="0.25">
      <c r="B1838"/>
    </row>
    <row r="1839" spans="2:2" ht="15" hidden="1" x14ac:dyDescent="0.25">
      <c r="B1839"/>
    </row>
    <row r="1840" spans="2:2" ht="15" hidden="1" x14ac:dyDescent="0.25">
      <c r="B1840"/>
    </row>
    <row r="1841" spans="2:2" ht="15" hidden="1" x14ac:dyDescent="0.25">
      <c r="B1841"/>
    </row>
    <row r="1842" spans="2:2" ht="15" hidden="1" x14ac:dyDescent="0.25">
      <c r="B1842"/>
    </row>
    <row r="1843" spans="2:2" ht="15" hidden="1" x14ac:dyDescent="0.25">
      <c r="B1843"/>
    </row>
    <row r="1844" spans="2:2" ht="15" hidden="1" x14ac:dyDescent="0.25">
      <c r="B1844"/>
    </row>
    <row r="1845" spans="2:2" ht="15" hidden="1" x14ac:dyDescent="0.25">
      <c r="B1845"/>
    </row>
    <row r="1846" spans="2:2" ht="15" hidden="1" x14ac:dyDescent="0.25">
      <c r="B1846"/>
    </row>
    <row r="1847" spans="2:2" ht="15" hidden="1" x14ac:dyDescent="0.25">
      <c r="B1847"/>
    </row>
    <row r="1848" spans="2:2" ht="15" hidden="1" x14ac:dyDescent="0.25">
      <c r="B1848"/>
    </row>
    <row r="1849" spans="2:2" ht="15" hidden="1" x14ac:dyDescent="0.25">
      <c r="B1849"/>
    </row>
    <row r="1850" spans="2:2" ht="15" hidden="1" x14ac:dyDescent="0.25">
      <c r="B1850"/>
    </row>
    <row r="1851" spans="2:2" ht="15" hidden="1" x14ac:dyDescent="0.25">
      <c r="B1851"/>
    </row>
    <row r="1852" spans="2:2" ht="15" hidden="1" x14ac:dyDescent="0.25">
      <c r="B1852"/>
    </row>
    <row r="1853" spans="2:2" ht="15" hidden="1" x14ac:dyDescent="0.25">
      <c r="B1853"/>
    </row>
    <row r="1854" spans="2:2" ht="15" hidden="1" x14ac:dyDescent="0.25">
      <c r="B1854"/>
    </row>
    <row r="1855" spans="2:2" ht="15" hidden="1" x14ac:dyDescent="0.25">
      <c r="B1855"/>
    </row>
    <row r="1856" spans="2:2" ht="15" hidden="1" x14ac:dyDescent="0.25">
      <c r="B1856"/>
    </row>
    <row r="1857" spans="2:2" ht="15" hidden="1" x14ac:dyDescent="0.25">
      <c r="B1857"/>
    </row>
    <row r="1858" spans="2:2" ht="15" hidden="1" x14ac:dyDescent="0.25">
      <c r="B1858"/>
    </row>
    <row r="1859" spans="2:2" ht="15" hidden="1" x14ac:dyDescent="0.25">
      <c r="B1859"/>
    </row>
    <row r="1860" spans="2:2" ht="15" hidden="1" x14ac:dyDescent="0.25">
      <c r="B1860"/>
    </row>
    <row r="1861" spans="2:2" ht="15" hidden="1" x14ac:dyDescent="0.25">
      <c r="B1861"/>
    </row>
    <row r="1862" spans="2:2" ht="15" hidden="1" x14ac:dyDescent="0.25">
      <c r="B1862"/>
    </row>
    <row r="1863" spans="2:2" ht="15" hidden="1" x14ac:dyDescent="0.25">
      <c r="B1863"/>
    </row>
    <row r="1864" spans="2:2" ht="15" hidden="1" x14ac:dyDescent="0.25">
      <c r="B1864"/>
    </row>
    <row r="1865" spans="2:2" ht="15" hidden="1" x14ac:dyDescent="0.25">
      <c r="B1865"/>
    </row>
    <row r="1866" spans="2:2" ht="15" hidden="1" x14ac:dyDescent="0.25">
      <c r="B1866"/>
    </row>
    <row r="1867" spans="2:2" ht="15" hidden="1" x14ac:dyDescent="0.25">
      <c r="B1867"/>
    </row>
    <row r="1868" spans="2:2" ht="15" hidden="1" x14ac:dyDescent="0.25">
      <c r="B1868"/>
    </row>
    <row r="1869" spans="2:2" ht="15" hidden="1" x14ac:dyDescent="0.25">
      <c r="B1869"/>
    </row>
    <row r="1870" spans="2:2" ht="15" hidden="1" x14ac:dyDescent="0.25">
      <c r="B1870"/>
    </row>
    <row r="1871" spans="2:2" ht="15" hidden="1" x14ac:dyDescent="0.25">
      <c r="B1871"/>
    </row>
    <row r="1872" spans="2:2" ht="15" hidden="1" x14ac:dyDescent="0.25">
      <c r="B1872"/>
    </row>
    <row r="1873" spans="2:2" ht="15" hidden="1" x14ac:dyDescent="0.25">
      <c r="B1873"/>
    </row>
    <row r="1874" spans="2:2" ht="15" hidden="1" x14ac:dyDescent="0.25">
      <c r="B1874"/>
    </row>
    <row r="1875" spans="2:2" ht="15" hidden="1" x14ac:dyDescent="0.25">
      <c r="B1875"/>
    </row>
    <row r="1876" spans="2:2" ht="15" hidden="1" x14ac:dyDescent="0.25">
      <c r="B1876"/>
    </row>
    <row r="1877" spans="2:2" ht="15" hidden="1" x14ac:dyDescent="0.25">
      <c r="B1877"/>
    </row>
    <row r="1878" spans="2:2" ht="15" hidden="1" x14ac:dyDescent="0.25">
      <c r="B1878"/>
    </row>
    <row r="1879" spans="2:2" ht="15" hidden="1" x14ac:dyDescent="0.25">
      <c r="B1879"/>
    </row>
    <row r="1880" spans="2:2" ht="15" hidden="1" x14ac:dyDescent="0.25">
      <c r="B1880"/>
    </row>
    <row r="1881" spans="2:2" ht="15" hidden="1" x14ac:dyDescent="0.25">
      <c r="B1881"/>
    </row>
    <row r="1882" spans="2:2" ht="15" hidden="1" x14ac:dyDescent="0.25">
      <c r="B1882"/>
    </row>
    <row r="1883" spans="2:2" ht="15" hidden="1" x14ac:dyDescent="0.25">
      <c r="B1883"/>
    </row>
    <row r="1884" spans="2:2" ht="15" hidden="1" x14ac:dyDescent="0.25">
      <c r="B1884"/>
    </row>
    <row r="1885" spans="2:2" ht="15" hidden="1" x14ac:dyDescent="0.25">
      <c r="B1885"/>
    </row>
    <row r="1886" spans="2:2" ht="15" hidden="1" x14ac:dyDescent="0.25">
      <c r="B1886"/>
    </row>
    <row r="1887" spans="2:2" ht="15" hidden="1" x14ac:dyDescent="0.25">
      <c r="B1887"/>
    </row>
    <row r="1888" spans="2:2" ht="15" hidden="1" x14ac:dyDescent="0.25">
      <c r="B1888"/>
    </row>
    <row r="1889" spans="2:2" ht="15" hidden="1" x14ac:dyDescent="0.25">
      <c r="B1889"/>
    </row>
    <row r="1890" spans="2:2" ht="15" hidden="1" x14ac:dyDescent="0.25">
      <c r="B1890"/>
    </row>
    <row r="1891" spans="2:2" ht="15" hidden="1" x14ac:dyDescent="0.25">
      <c r="B1891"/>
    </row>
    <row r="1892" spans="2:2" ht="15" hidden="1" x14ac:dyDescent="0.25">
      <c r="B1892"/>
    </row>
    <row r="1893" spans="2:2" ht="15" hidden="1" x14ac:dyDescent="0.25">
      <c r="B1893"/>
    </row>
    <row r="1894" spans="2:2" ht="15" hidden="1" x14ac:dyDescent="0.25">
      <c r="B1894"/>
    </row>
    <row r="1895" spans="2:2" ht="15" hidden="1" x14ac:dyDescent="0.25">
      <c r="B1895"/>
    </row>
    <row r="1896" spans="2:2" ht="15" hidden="1" x14ac:dyDescent="0.25">
      <c r="B1896"/>
    </row>
    <row r="1897" spans="2:2" ht="15" hidden="1" x14ac:dyDescent="0.25">
      <c r="B1897"/>
    </row>
    <row r="1898" spans="2:2" ht="15" hidden="1" x14ac:dyDescent="0.25">
      <c r="B1898"/>
    </row>
    <row r="1899" spans="2:2" ht="15" hidden="1" x14ac:dyDescent="0.25">
      <c r="B1899"/>
    </row>
    <row r="1900" spans="2:2" ht="15" hidden="1" x14ac:dyDescent="0.25">
      <c r="B1900"/>
    </row>
    <row r="1901" spans="2:2" ht="15" hidden="1" x14ac:dyDescent="0.25">
      <c r="B1901"/>
    </row>
    <row r="1902" spans="2:2" ht="15" hidden="1" x14ac:dyDescent="0.25">
      <c r="B1902"/>
    </row>
    <row r="1903" spans="2:2" ht="15" hidden="1" x14ac:dyDescent="0.25">
      <c r="B1903"/>
    </row>
    <row r="1904" spans="2:2" ht="15" hidden="1" x14ac:dyDescent="0.25">
      <c r="B1904"/>
    </row>
    <row r="1905" spans="2:2" ht="15" hidden="1" x14ac:dyDescent="0.25">
      <c r="B1905"/>
    </row>
    <row r="1906" spans="2:2" ht="15" hidden="1" x14ac:dyDescent="0.25">
      <c r="B1906"/>
    </row>
    <row r="1907" spans="2:2" ht="15" hidden="1" x14ac:dyDescent="0.25">
      <c r="B1907"/>
    </row>
    <row r="1908" spans="2:2" ht="15" hidden="1" x14ac:dyDescent="0.25">
      <c r="B1908"/>
    </row>
    <row r="1909" spans="2:2" ht="15" hidden="1" x14ac:dyDescent="0.25">
      <c r="B1909"/>
    </row>
    <row r="1910" spans="2:2" ht="15" hidden="1" x14ac:dyDescent="0.25">
      <c r="B1910"/>
    </row>
    <row r="1911" spans="2:2" ht="15" hidden="1" x14ac:dyDescent="0.25">
      <c r="B1911"/>
    </row>
    <row r="1912" spans="2:2" ht="15" hidden="1" x14ac:dyDescent="0.25">
      <c r="B1912"/>
    </row>
    <row r="1913" spans="2:2" ht="15" hidden="1" x14ac:dyDescent="0.25">
      <c r="B1913"/>
    </row>
    <row r="1914" spans="2:2" ht="15" hidden="1" x14ac:dyDescent="0.25">
      <c r="B1914"/>
    </row>
    <row r="1915" spans="2:2" ht="15" hidden="1" x14ac:dyDescent="0.25">
      <c r="B1915"/>
    </row>
    <row r="1916" spans="2:2" ht="15" hidden="1" x14ac:dyDescent="0.25">
      <c r="B1916"/>
    </row>
    <row r="1917" spans="2:2" ht="15" hidden="1" x14ac:dyDescent="0.25">
      <c r="B1917"/>
    </row>
    <row r="1918" spans="2:2" ht="15" hidden="1" x14ac:dyDescent="0.25">
      <c r="B1918"/>
    </row>
    <row r="1919" spans="2:2" ht="15" hidden="1" x14ac:dyDescent="0.25">
      <c r="B1919"/>
    </row>
    <row r="1920" spans="2:2" ht="15" hidden="1" x14ac:dyDescent="0.25">
      <c r="B1920"/>
    </row>
    <row r="1921" spans="2:2" ht="15" hidden="1" x14ac:dyDescent="0.25">
      <c r="B1921"/>
    </row>
    <row r="1922" spans="2:2" ht="15" hidden="1" x14ac:dyDescent="0.25">
      <c r="B1922"/>
    </row>
    <row r="1923" spans="2:2" ht="15" hidden="1" x14ac:dyDescent="0.25">
      <c r="B1923"/>
    </row>
    <row r="1924" spans="2:2" ht="15" hidden="1" x14ac:dyDescent="0.25">
      <c r="B1924"/>
    </row>
    <row r="1925" spans="2:2" ht="15" hidden="1" x14ac:dyDescent="0.25">
      <c r="B1925"/>
    </row>
    <row r="1926" spans="2:2" ht="15" hidden="1" x14ac:dyDescent="0.25">
      <c r="B1926"/>
    </row>
    <row r="1927" spans="2:2" ht="15" hidden="1" x14ac:dyDescent="0.25">
      <c r="B1927"/>
    </row>
    <row r="1928" spans="2:2" ht="15" hidden="1" x14ac:dyDescent="0.25">
      <c r="B1928"/>
    </row>
    <row r="1929" spans="2:2" ht="15" hidden="1" x14ac:dyDescent="0.25">
      <c r="B1929"/>
    </row>
    <row r="1930" spans="2:2" ht="15" hidden="1" x14ac:dyDescent="0.25">
      <c r="B1930"/>
    </row>
    <row r="1931" spans="2:2" ht="15" hidden="1" x14ac:dyDescent="0.25">
      <c r="B1931"/>
    </row>
    <row r="1932" spans="2:2" ht="15" hidden="1" x14ac:dyDescent="0.25">
      <c r="B1932"/>
    </row>
    <row r="1933" spans="2:2" ht="15" hidden="1" x14ac:dyDescent="0.25">
      <c r="B1933"/>
    </row>
    <row r="1934" spans="2:2" ht="15" hidden="1" x14ac:dyDescent="0.25">
      <c r="B1934"/>
    </row>
    <row r="1935" spans="2:2" ht="15" hidden="1" x14ac:dyDescent="0.25">
      <c r="B1935"/>
    </row>
    <row r="1936" spans="2:2" ht="15" hidden="1" x14ac:dyDescent="0.25">
      <c r="B1936"/>
    </row>
    <row r="1937" spans="2:2" ht="15" hidden="1" x14ac:dyDescent="0.25">
      <c r="B1937"/>
    </row>
    <row r="1938" spans="2:2" ht="15" hidden="1" x14ac:dyDescent="0.25">
      <c r="B1938"/>
    </row>
    <row r="1939" spans="2:2" ht="15" hidden="1" x14ac:dyDescent="0.25">
      <c r="B1939"/>
    </row>
    <row r="1940" spans="2:2" ht="15" hidden="1" x14ac:dyDescent="0.25">
      <c r="B1940"/>
    </row>
    <row r="1941" spans="2:2" ht="15" hidden="1" x14ac:dyDescent="0.25">
      <c r="B1941"/>
    </row>
    <row r="1942" spans="2:2" ht="15" hidden="1" x14ac:dyDescent="0.25">
      <c r="B1942"/>
    </row>
    <row r="1943" spans="2:2" ht="15" hidden="1" x14ac:dyDescent="0.25">
      <c r="B1943"/>
    </row>
    <row r="1944" spans="2:2" ht="15" hidden="1" x14ac:dyDescent="0.25">
      <c r="B1944"/>
    </row>
    <row r="1945" spans="2:2" ht="15" hidden="1" x14ac:dyDescent="0.25">
      <c r="B1945"/>
    </row>
    <row r="1946" spans="2:2" ht="15" hidden="1" x14ac:dyDescent="0.25">
      <c r="B1946"/>
    </row>
    <row r="1947" spans="2:2" ht="15" hidden="1" x14ac:dyDescent="0.25">
      <c r="B1947"/>
    </row>
    <row r="1948" spans="2:2" ht="15" hidden="1" x14ac:dyDescent="0.25">
      <c r="B1948"/>
    </row>
    <row r="1949" spans="2:2" ht="15" hidden="1" x14ac:dyDescent="0.25">
      <c r="B1949"/>
    </row>
    <row r="1950" spans="2:2" ht="15" hidden="1" x14ac:dyDescent="0.25">
      <c r="B1950"/>
    </row>
    <row r="1951" spans="2:2" ht="15" hidden="1" x14ac:dyDescent="0.25">
      <c r="B1951"/>
    </row>
    <row r="1952" spans="2:2" ht="15" hidden="1" x14ac:dyDescent="0.25">
      <c r="B1952"/>
    </row>
    <row r="1953" spans="2:2" ht="15" hidden="1" x14ac:dyDescent="0.25">
      <c r="B1953"/>
    </row>
    <row r="1954" spans="2:2" ht="15" hidden="1" x14ac:dyDescent="0.25">
      <c r="B1954"/>
    </row>
    <row r="1955" spans="2:2" ht="15" hidden="1" x14ac:dyDescent="0.25">
      <c r="B1955"/>
    </row>
    <row r="1956" spans="2:2" ht="15" hidden="1" x14ac:dyDescent="0.25">
      <c r="B1956"/>
    </row>
    <row r="1957" spans="2:2" ht="15" hidden="1" x14ac:dyDescent="0.25">
      <c r="B1957"/>
    </row>
    <row r="1958" spans="2:2" ht="15" hidden="1" x14ac:dyDescent="0.25">
      <c r="B1958"/>
    </row>
    <row r="1959" spans="2:2" ht="15" hidden="1" x14ac:dyDescent="0.25">
      <c r="B1959"/>
    </row>
    <row r="1960" spans="2:2" ht="15" hidden="1" x14ac:dyDescent="0.25">
      <c r="B1960"/>
    </row>
    <row r="1961" spans="2:2" ht="15" hidden="1" x14ac:dyDescent="0.25">
      <c r="B1961"/>
    </row>
    <row r="1962" spans="2:2" ht="15" hidden="1" x14ac:dyDescent="0.25">
      <c r="B1962"/>
    </row>
    <row r="1963" spans="2:2" ht="15" hidden="1" x14ac:dyDescent="0.25">
      <c r="B1963"/>
    </row>
    <row r="1964" spans="2:2" ht="15" hidden="1" x14ac:dyDescent="0.25">
      <c r="B1964"/>
    </row>
    <row r="1965" spans="2:2" ht="15" hidden="1" x14ac:dyDescent="0.25">
      <c r="B1965"/>
    </row>
    <row r="1966" spans="2:2" ht="15" hidden="1" x14ac:dyDescent="0.25">
      <c r="B1966"/>
    </row>
    <row r="1967" spans="2:2" ht="15" hidden="1" x14ac:dyDescent="0.25">
      <c r="B1967"/>
    </row>
    <row r="1968" spans="2:2" ht="15" hidden="1" x14ac:dyDescent="0.25">
      <c r="B1968"/>
    </row>
    <row r="1969" spans="2:2" ht="15" hidden="1" x14ac:dyDescent="0.25">
      <c r="B1969"/>
    </row>
    <row r="1970" spans="2:2" ht="15" hidden="1" x14ac:dyDescent="0.25">
      <c r="B1970"/>
    </row>
    <row r="1971" spans="2:2" ht="15" hidden="1" x14ac:dyDescent="0.25">
      <c r="B1971"/>
    </row>
    <row r="1972" spans="2:2" ht="15" hidden="1" x14ac:dyDescent="0.25">
      <c r="B1972"/>
    </row>
    <row r="1973" spans="2:2" ht="15" hidden="1" x14ac:dyDescent="0.25">
      <c r="B1973"/>
    </row>
    <row r="1974" spans="2:2" ht="15" hidden="1" x14ac:dyDescent="0.25">
      <c r="B1974"/>
    </row>
    <row r="1975" spans="2:2" ht="15" hidden="1" x14ac:dyDescent="0.25">
      <c r="B1975"/>
    </row>
    <row r="1976" spans="2:2" ht="15" hidden="1" x14ac:dyDescent="0.25">
      <c r="B1976"/>
    </row>
    <row r="1977" spans="2:2" ht="15" hidden="1" x14ac:dyDescent="0.25">
      <c r="B1977"/>
    </row>
    <row r="1978" spans="2:2" ht="15" hidden="1" x14ac:dyDescent="0.25">
      <c r="B1978"/>
    </row>
    <row r="1979" spans="2:2" ht="15" hidden="1" x14ac:dyDescent="0.25">
      <c r="B1979"/>
    </row>
    <row r="1980" spans="2:2" ht="15" hidden="1" x14ac:dyDescent="0.25">
      <c r="B1980"/>
    </row>
    <row r="1981" spans="2:2" ht="15" hidden="1" x14ac:dyDescent="0.25">
      <c r="B1981"/>
    </row>
    <row r="1982" spans="2:2" ht="15" hidden="1" x14ac:dyDescent="0.25">
      <c r="B1982"/>
    </row>
    <row r="1983" spans="2:2" ht="15" hidden="1" x14ac:dyDescent="0.25">
      <c r="B1983"/>
    </row>
    <row r="1984" spans="2:2" ht="15" hidden="1" x14ac:dyDescent="0.25">
      <c r="B1984"/>
    </row>
    <row r="1985" spans="2:2" ht="15" hidden="1" x14ac:dyDescent="0.25">
      <c r="B1985"/>
    </row>
    <row r="1986" spans="2:2" ht="15" hidden="1" x14ac:dyDescent="0.25">
      <c r="B1986"/>
    </row>
    <row r="1987" spans="2:2" ht="15" hidden="1" x14ac:dyDescent="0.25">
      <c r="B1987"/>
    </row>
    <row r="1988" spans="2:2" ht="15" hidden="1" x14ac:dyDescent="0.25">
      <c r="B1988"/>
    </row>
    <row r="1989" spans="2:2" ht="15" hidden="1" x14ac:dyDescent="0.25">
      <c r="B1989"/>
    </row>
    <row r="1990" spans="2:2" ht="15" hidden="1" x14ac:dyDescent="0.25">
      <c r="B1990"/>
    </row>
    <row r="1991" spans="2:2" ht="15" hidden="1" x14ac:dyDescent="0.25">
      <c r="B1991"/>
    </row>
    <row r="1992" spans="2:2" ht="15" hidden="1" x14ac:dyDescent="0.25">
      <c r="B1992"/>
    </row>
    <row r="1993" spans="2:2" ht="15" hidden="1" x14ac:dyDescent="0.25">
      <c r="B1993"/>
    </row>
    <row r="1994" spans="2:2" ht="15" hidden="1" x14ac:dyDescent="0.25">
      <c r="B1994"/>
    </row>
    <row r="1995" spans="2:2" ht="15" hidden="1" x14ac:dyDescent="0.25">
      <c r="B1995"/>
    </row>
    <row r="1996" spans="2:2" ht="15" hidden="1" x14ac:dyDescent="0.25">
      <c r="B1996"/>
    </row>
    <row r="1997" spans="2:2" ht="15" hidden="1" x14ac:dyDescent="0.25">
      <c r="B1997"/>
    </row>
    <row r="1998" spans="2:2" ht="15" hidden="1" x14ac:dyDescent="0.25">
      <c r="B1998"/>
    </row>
    <row r="1999" spans="2:2" ht="15" hidden="1" x14ac:dyDescent="0.25">
      <c r="B1999"/>
    </row>
    <row r="2000" spans="2:2" ht="15" hidden="1" x14ac:dyDescent="0.25">
      <c r="B2000"/>
    </row>
    <row r="2001" spans="2:2" ht="15" hidden="1" x14ac:dyDescent="0.25">
      <c r="B2001"/>
    </row>
    <row r="2002" spans="2:2" ht="15" hidden="1" x14ac:dyDescent="0.25">
      <c r="B2002"/>
    </row>
    <row r="2003" spans="2:2" ht="15" hidden="1" x14ac:dyDescent="0.25">
      <c r="B2003"/>
    </row>
    <row r="2004" spans="2:2" ht="15" hidden="1" x14ac:dyDescent="0.25">
      <c r="B2004"/>
    </row>
    <row r="2005" spans="2:2" ht="15" hidden="1" x14ac:dyDescent="0.25">
      <c r="B2005"/>
    </row>
    <row r="2006" spans="2:2" ht="15" hidden="1" x14ac:dyDescent="0.25">
      <c r="B2006"/>
    </row>
    <row r="2007" spans="2:2" ht="15" hidden="1" x14ac:dyDescent="0.25">
      <c r="B2007"/>
    </row>
    <row r="2008" spans="2:2" ht="15" hidden="1" x14ac:dyDescent="0.25">
      <c r="B2008"/>
    </row>
    <row r="2009" spans="2:2" ht="15" hidden="1" x14ac:dyDescent="0.25">
      <c r="B2009"/>
    </row>
    <row r="2010" spans="2:2" ht="15" hidden="1" x14ac:dyDescent="0.25">
      <c r="B2010"/>
    </row>
    <row r="2011" spans="2:2" ht="15" hidden="1" x14ac:dyDescent="0.25">
      <c r="B2011"/>
    </row>
    <row r="2012" spans="2:2" ht="15" hidden="1" x14ac:dyDescent="0.25">
      <c r="B2012"/>
    </row>
    <row r="2013" spans="2:2" ht="15" hidden="1" x14ac:dyDescent="0.25">
      <c r="B2013"/>
    </row>
    <row r="2014" spans="2:2" ht="15" hidden="1" x14ac:dyDescent="0.25">
      <c r="B2014"/>
    </row>
    <row r="2015" spans="2:2" ht="15" hidden="1" x14ac:dyDescent="0.25">
      <c r="B2015"/>
    </row>
    <row r="2016" spans="2:2" ht="15" hidden="1" x14ac:dyDescent="0.25">
      <c r="B2016"/>
    </row>
    <row r="2017" spans="2:2" ht="15" hidden="1" x14ac:dyDescent="0.25">
      <c r="B2017"/>
    </row>
    <row r="2018" spans="2:2" ht="15" hidden="1" x14ac:dyDescent="0.25">
      <c r="B2018"/>
    </row>
    <row r="2019" spans="2:2" ht="15" hidden="1" x14ac:dyDescent="0.25">
      <c r="B2019"/>
    </row>
    <row r="2020" spans="2:2" ht="15" hidden="1" x14ac:dyDescent="0.25">
      <c r="B2020"/>
    </row>
    <row r="2021" spans="2:2" ht="15" hidden="1" x14ac:dyDescent="0.25">
      <c r="B2021"/>
    </row>
    <row r="2022" spans="2:2" ht="15" hidden="1" x14ac:dyDescent="0.25">
      <c r="B2022"/>
    </row>
    <row r="2023" spans="2:2" ht="15" hidden="1" x14ac:dyDescent="0.25">
      <c r="B2023"/>
    </row>
    <row r="2024" spans="2:2" ht="15" hidden="1" x14ac:dyDescent="0.25">
      <c r="B2024"/>
    </row>
    <row r="2025" spans="2:2" ht="15" hidden="1" x14ac:dyDescent="0.25">
      <c r="B2025"/>
    </row>
    <row r="2026" spans="2:2" ht="15" hidden="1" x14ac:dyDescent="0.25">
      <c r="B2026"/>
    </row>
    <row r="2027" spans="2:2" ht="15" hidden="1" x14ac:dyDescent="0.25">
      <c r="B2027"/>
    </row>
    <row r="2028" spans="2:2" ht="15" hidden="1" x14ac:dyDescent="0.25">
      <c r="B2028"/>
    </row>
    <row r="2029" spans="2:2" ht="15" hidden="1" x14ac:dyDescent="0.25">
      <c r="B2029"/>
    </row>
    <row r="2030" spans="2:2" ht="15" hidden="1" x14ac:dyDescent="0.25">
      <c r="B2030"/>
    </row>
    <row r="2031" spans="2:2" ht="15" hidden="1" x14ac:dyDescent="0.25">
      <c r="B2031"/>
    </row>
    <row r="2032" spans="2:2" ht="15" hidden="1" x14ac:dyDescent="0.25">
      <c r="B2032"/>
    </row>
    <row r="2033" spans="2:2" ht="15" hidden="1" x14ac:dyDescent="0.25">
      <c r="B2033"/>
    </row>
    <row r="2034" spans="2:2" ht="15" hidden="1" x14ac:dyDescent="0.25">
      <c r="B2034"/>
    </row>
    <row r="2035" spans="2:2" ht="15" hidden="1" x14ac:dyDescent="0.25">
      <c r="B2035"/>
    </row>
    <row r="2036" spans="2:2" ht="15" hidden="1" x14ac:dyDescent="0.25">
      <c r="B2036"/>
    </row>
    <row r="2037" spans="2:2" ht="15" hidden="1" x14ac:dyDescent="0.25">
      <c r="B2037"/>
    </row>
    <row r="2038" spans="2:2" ht="15" hidden="1" x14ac:dyDescent="0.25">
      <c r="B2038"/>
    </row>
    <row r="2039" spans="2:2" ht="15" hidden="1" x14ac:dyDescent="0.25">
      <c r="B2039"/>
    </row>
    <row r="2040" spans="2:2" ht="15" hidden="1" x14ac:dyDescent="0.25">
      <c r="B2040"/>
    </row>
    <row r="2041" spans="2:2" ht="15" hidden="1" x14ac:dyDescent="0.25">
      <c r="B2041"/>
    </row>
    <row r="2042" spans="2:2" ht="15" hidden="1" x14ac:dyDescent="0.25">
      <c r="B2042"/>
    </row>
    <row r="2043" spans="2:2" ht="15" hidden="1" x14ac:dyDescent="0.25">
      <c r="B2043"/>
    </row>
    <row r="2044" spans="2:2" ht="15" hidden="1" x14ac:dyDescent="0.25">
      <c r="B2044"/>
    </row>
    <row r="2045" spans="2:2" ht="15" hidden="1" x14ac:dyDescent="0.25">
      <c r="B2045"/>
    </row>
    <row r="2046" spans="2:2" ht="15" hidden="1" x14ac:dyDescent="0.25">
      <c r="B2046"/>
    </row>
    <row r="2047" spans="2:2" ht="15" hidden="1" x14ac:dyDescent="0.25">
      <c r="B2047"/>
    </row>
    <row r="2048" spans="2:2" ht="15" hidden="1" x14ac:dyDescent="0.25">
      <c r="B2048"/>
    </row>
    <row r="2049" spans="2:2" ht="15" hidden="1" x14ac:dyDescent="0.25">
      <c r="B2049"/>
    </row>
    <row r="2050" spans="2:2" ht="15" hidden="1" x14ac:dyDescent="0.25">
      <c r="B2050"/>
    </row>
    <row r="2051" spans="2:2" ht="15" hidden="1" x14ac:dyDescent="0.25">
      <c r="B2051"/>
    </row>
    <row r="2052" spans="2:2" ht="15" hidden="1" x14ac:dyDescent="0.25">
      <c r="B2052"/>
    </row>
    <row r="2053" spans="2:2" ht="15" hidden="1" x14ac:dyDescent="0.25">
      <c r="B2053"/>
    </row>
    <row r="2054" spans="2:2" ht="15" hidden="1" x14ac:dyDescent="0.25">
      <c r="B2054"/>
    </row>
    <row r="2055" spans="2:2" ht="15" hidden="1" x14ac:dyDescent="0.25">
      <c r="B2055"/>
    </row>
    <row r="2056" spans="2:2" ht="15" hidden="1" x14ac:dyDescent="0.25">
      <c r="B2056"/>
    </row>
    <row r="2057" spans="2:2" ht="15" hidden="1" x14ac:dyDescent="0.25">
      <c r="B2057"/>
    </row>
    <row r="2058" spans="2:2" ht="15" hidden="1" x14ac:dyDescent="0.25">
      <c r="B2058"/>
    </row>
    <row r="2059" spans="2:2" ht="15" hidden="1" x14ac:dyDescent="0.25">
      <c r="B2059"/>
    </row>
    <row r="2060" spans="2:2" ht="15" hidden="1" x14ac:dyDescent="0.25">
      <c r="B2060"/>
    </row>
    <row r="2061" spans="2:2" ht="15" hidden="1" x14ac:dyDescent="0.25">
      <c r="B2061"/>
    </row>
    <row r="2062" spans="2:2" ht="15" hidden="1" x14ac:dyDescent="0.25">
      <c r="B2062"/>
    </row>
    <row r="2063" spans="2:2" ht="15" hidden="1" x14ac:dyDescent="0.25">
      <c r="B2063"/>
    </row>
    <row r="2064" spans="2:2" ht="15" hidden="1" x14ac:dyDescent="0.25">
      <c r="B2064"/>
    </row>
    <row r="2065" spans="2:2" ht="15" hidden="1" x14ac:dyDescent="0.25">
      <c r="B2065"/>
    </row>
    <row r="2066" spans="2:2" ht="15" hidden="1" x14ac:dyDescent="0.25">
      <c r="B2066"/>
    </row>
    <row r="2067" spans="2:2" ht="15" hidden="1" x14ac:dyDescent="0.25">
      <c r="B2067"/>
    </row>
    <row r="2068" spans="2:2" ht="15" hidden="1" x14ac:dyDescent="0.25">
      <c r="B2068"/>
    </row>
    <row r="2069" spans="2:2" ht="15" hidden="1" x14ac:dyDescent="0.25">
      <c r="B2069"/>
    </row>
    <row r="2070" spans="2:2" ht="15" hidden="1" x14ac:dyDescent="0.25">
      <c r="B2070"/>
    </row>
    <row r="2071" spans="2:2" ht="15" hidden="1" x14ac:dyDescent="0.25">
      <c r="B2071"/>
    </row>
    <row r="2072" spans="2:2" ht="15" hidden="1" x14ac:dyDescent="0.25">
      <c r="B2072"/>
    </row>
    <row r="2073" spans="2:2" ht="15" hidden="1" x14ac:dyDescent="0.25">
      <c r="B2073"/>
    </row>
    <row r="2074" spans="2:2" ht="15" hidden="1" x14ac:dyDescent="0.25">
      <c r="B2074"/>
    </row>
    <row r="2075" spans="2:2" ht="15" hidden="1" x14ac:dyDescent="0.25">
      <c r="B2075"/>
    </row>
    <row r="2076" spans="2:2" ht="15" hidden="1" x14ac:dyDescent="0.25">
      <c r="B2076"/>
    </row>
    <row r="2077" spans="2:2" ht="15" hidden="1" x14ac:dyDescent="0.25">
      <c r="B2077"/>
    </row>
    <row r="2078" spans="2:2" ht="15" hidden="1" x14ac:dyDescent="0.25">
      <c r="B2078"/>
    </row>
    <row r="2079" spans="2:2" ht="15" hidden="1" x14ac:dyDescent="0.25">
      <c r="B2079"/>
    </row>
    <row r="2080" spans="2:2" ht="15" hidden="1" x14ac:dyDescent="0.25">
      <c r="B2080"/>
    </row>
    <row r="2081" spans="2:2" ht="15" hidden="1" x14ac:dyDescent="0.25">
      <c r="B2081"/>
    </row>
    <row r="2082" spans="2:2" ht="15" hidden="1" x14ac:dyDescent="0.25">
      <c r="B2082"/>
    </row>
    <row r="2083" spans="2:2" ht="15" hidden="1" x14ac:dyDescent="0.25">
      <c r="B2083"/>
    </row>
    <row r="2084" spans="2:2" ht="15" hidden="1" x14ac:dyDescent="0.25">
      <c r="B2084"/>
    </row>
    <row r="2085" spans="2:2" ht="15" hidden="1" x14ac:dyDescent="0.25">
      <c r="B2085"/>
    </row>
    <row r="2086" spans="2:2" ht="15" hidden="1" x14ac:dyDescent="0.25">
      <c r="B2086"/>
    </row>
    <row r="2087" spans="2:2" ht="15" hidden="1" x14ac:dyDescent="0.25">
      <c r="B2087"/>
    </row>
    <row r="2088" spans="2:2" ht="15" hidden="1" x14ac:dyDescent="0.25">
      <c r="B2088"/>
    </row>
    <row r="2089" spans="2:2" ht="15" hidden="1" x14ac:dyDescent="0.25">
      <c r="B2089"/>
    </row>
    <row r="2090" spans="2:2" ht="15" hidden="1" x14ac:dyDescent="0.25">
      <c r="B2090"/>
    </row>
    <row r="2091" spans="2:2" ht="15" hidden="1" x14ac:dyDescent="0.25">
      <c r="B2091"/>
    </row>
    <row r="2092" spans="2:2" ht="15" hidden="1" x14ac:dyDescent="0.25">
      <c r="B2092"/>
    </row>
    <row r="2093" spans="2:2" ht="15" hidden="1" x14ac:dyDescent="0.25">
      <c r="B2093"/>
    </row>
    <row r="2094" spans="2:2" ht="15" hidden="1" x14ac:dyDescent="0.25">
      <c r="B2094"/>
    </row>
    <row r="2095" spans="2:2" ht="15" hidden="1" x14ac:dyDescent="0.25">
      <c r="B2095"/>
    </row>
    <row r="2096" spans="2:2" ht="15" hidden="1" x14ac:dyDescent="0.25">
      <c r="B2096"/>
    </row>
    <row r="2097" spans="2:2" ht="15" hidden="1" x14ac:dyDescent="0.25">
      <c r="B2097"/>
    </row>
    <row r="2098" spans="2:2" ht="15" hidden="1" x14ac:dyDescent="0.25">
      <c r="B2098"/>
    </row>
    <row r="2099" spans="2:2" ht="15" hidden="1" x14ac:dyDescent="0.25">
      <c r="B2099"/>
    </row>
    <row r="2100" spans="2:2" ht="15" hidden="1" x14ac:dyDescent="0.25">
      <c r="B2100"/>
    </row>
    <row r="2101" spans="2:2" ht="15" hidden="1" x14ac:dyDescent="0.25">
      <c r="B2101"/>
    </row>
    <row r="2102" spans="2:2" ht="15" hidden="1" x14ac:dyDescent="0.25">
      <c r="B2102"/>
    </row>
    <row r="2103" spans="2:2" ht="15" hidden="1" x14ac:dyDescent="0.25">
      <c r="B2103"/>
    </row>
    <row r="2104" spans="2:2" ht="15" hidden="1" x14ac:dyDescent="0.25">
      <c r="B2104"/>
    </row>
    <row r="2105" spans="2:2" ht="15" hidden="1" x14ac:dyDescent="0.25">
      <c r="B2105"/>
    </row>
    <row r="2106" spans="2:2" ht="15" hidden="1" x14ac:dyDescent="0.25">
      <c r="B2106"/>
    </row>
    <row r="2107" spans="2:2" ht="15" hidden="1" x14ac:dyDescent="0.25">
      <c r="B2107"/>
    </row>
    <row r="2108" spans="2:2" ht="15" hidden="1" x14ac:dyDescent="0.25">
      <c r="B2108"/>
    </row>
    <row r="2109" spans="2:2" ht="15" hidden="1" x14ac:dyDescent="0.25">
      <c r="B2109"/>
    </row>
    <row r="2110" spans="2:2" ht="15" hidden="1" x14ac:dyDescent="0.25">
      <c r="B2110"/>
    </row>
    <row r="2111" spans="2:2" ht="15" hidden="1" x14ac:dyDescent="0.25">
      <c r="B2111"/>
    </row>
    <row r="2112" spans="2:2" ht="15" hidden="1" x14ac:dyDescent="0.25">
      <c r="B2112"/>
    </row>
    <row r="2113" spans="2:2" ht="15" hidden="1" x14ac:dyDescent="0.25">
      <c r="B2113"/>
    </row>
    <row r="2114" spans="2:2" ht="15" hidden="1" x14ac:dyDescent="0.25">
      <c r="B2114"/>
    </row>
    <row r="2115" spans="2:2" ht="15" hidden="1" x14ac:dyDescent="0.25">
      <c r="B2115"/>
    </row>
    <row r="2116" spans="2:2" ht="15" hidden="1" x14ac:dyDescent="0.25">
      <c r="B2116"/>
    </row>
    <row r="2117" spans="2:2" ht="15" hidden="1" x14ac:dyDescent="0.25">
      <c r="B2117"/>
    </row>
    <row r="2118" spans="2:2" ht="15" hidden="1" x14ac:dyDescent="0.25">
      <c r="B2118"/>
    </row>
    <row r="2119" spans="2:2" ht="15" hidden="1" x14ac:dyDescent="0.25">
      <c r="B2119"/>
    </row>
    <row r="2120" spans="2:2" ht="15" hidden="1" x14ac:dyDescent="0.25">
      <c r="B2120"/>
    </row>
    <row r="2121" spans="2:2" ht="15" hidden="1" x14ac:dyDescent="0.25">
      <c r="B2121"/>
    </row>
    <row r="2122" spans="2:2" ht="15" hidden="1" x14ac:dyDescent="0.25">
      <c r="B2122"/>
    </row>
    <row r="2123" spans="2:2" ht="15" hidden="1" x14ac:dyDescent="0.25">
      <c r="B2123"/>
    </row>
    <row r="2124" spans="2:2" ht="15" hidden="1" x14ac:dyDescent="0.25">
      <c r="B2124"/>
    </row>
    <row r="2125" spans="2:2" ht="15" hidden="1" x14ac:dyDescent="0.25">
      <c r="B2125"/>
    </row>
    <row r="2126" spans="2:2" ht="15" hidden="1" x14ac:dyDescent="0.25">
      <c r="B2126"/>
    </row>
    <row r="2127" spans="2:2" ht="15" hidden="1" x14ac:dyDescent="0.25">
      <c r="B2127"/>
    </row>
    <row r="2128" spans="2:2" ht="15" hidden="1" x14ac:dyDescent="0.25">
      <c r="B2128"/>
    </row>
    <row r="2129" spans="2:2" ht="15" hidden="1" x14ac:dyDescent="0.25">
      <c r="B2129"/>
    </row>
    <row r="2130" spans="2:2" ht="15" hidden="1" x14ac:dyDescent="0.25">
      <c r="B2130"/>
    </row>
    <row r="2131" spans="2:2" ht="15" hidden="1" x14ac:dyDescent="0.25">
      <c r="B2131"/>
    </row>
    <row r="2132" spans="2:2" ht="15" hidden="1" x14ac:dyDescent="0.25">
      <c r="B2132"/>
    </row>
    <row r="2133" spans="2:2" ht="15" hidden="1" x14ac:dyDescent="0.25">
      <c r="B2133"/>
    </row>
    <row r="2134" spans="2:2" ht="15" hidden="1" x14ac:dyDescent="0.25">
      <c r="B2134"/>
    </row>
    <row r="2135" spans="2:2" ht="15" hidden="1" x14ac:dyDescent="0.25">
      <c r="B2135"/>
    </row>
    <row r="2136" spans="2:2" ht="15" hidden="1" x14ac:dyDescent="0.25">
      <c r="B2136"/>
    </row>
    <row r="2137" spans="2:2" ht="15" hidden="1" x14ac:dyDescent="0.25">
      <c r="B2137"/>
    </row>
    <row r="2138" spans="2:2" ht="15" hidden="1" x14ac:dyDescent="0.25">
      <c r="B2138"/>
    </row>
    <row r="2139" spans="2:2" ht="15" hidden="1" x14ac:dyDescent="0.25">
      <c r="B2139"/>
    </row>
    <row r="2140" spans="2:2" ht="15" hidden="1" x14ac:dyDescent="0.25">
      <c r="B2140"/>
    </row>
    <row r="2141" spans="2:2" ht="15" hidden="1" x14ac:dyDescent="0.25">
      <c r="B2141"/>
    </row>
    <row r="2142" spans="2:2" ht="15" hidden="1" x14ac:dyDescent="0.25">
      <c r="B2142"/>
    </row>
    <row r="2143" spans="2:2" ht="15" hidden="1" x14ac:dyDescent="0.25">
      <c r="B2143"/>
    </row>
    <row r="2144" spans="2:2" ht="15" hidden="1" x14ac:dyDescent="0.25">
      <c r="B2144"/>
    </row>
    <row r="2145" spans="2:2" ht="15" hidden="1" x14ac:dyDescent="0.25">
      <c r="B2145"/>
    </row>
    <row r="2146" spans="2:2" ht="15" hidden="1" x14ac:dyDescent="0.25">
      <c r="B2146"/>
    </row>
    <row r="2147" spans="2:2" ht="15" hidden="1" x14ac:dyDescent="0.25">
      <c r="B2147"/>
    </row>
    <row r="2148" spans="2:2" ht="15" hidden="1" x14ac:dyDescent="0.25">
      <c r="B2148"/>
    </row>
    <row r="2149" spans="2:2" ht="15" hidden="1" x14ac:dyDescent="0.25">
      <c r="B2149"/>
    </row>
  </sheetData>
  <sheetProtection selectLockedCells="1" selectUnlockedCells="1"/>
  <autoFilter ref="B1:L891" xr:uid="{00000000-0009-0000-0000-000007000000}">
    <sortState xmlns:xlrd2="http://schemas.microsoft.com/office/spreadsheetml/2017/richdata2" ref="B2:L891">
      <sortCondition ref="C1:C891"/>
    </sortState>
  </autoFilter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6"/>
  <dimension ref="A1:T50"/>
  <sheetViews>
    <sheetView tabSelected="1" zoomScale="85" zoomScaleNormal="85" workbookViewId="0">
      <selection activeCell="L6" sqref="L6"/>
    </sheetView>
  </sheetViews>
  <sheetFormatPr baseColWidth="10" defaultColWidth="0" defaultRowHeight="15" zeroHeight="1" x14ac:dyDescent="0.25"/>
  <cols>
    <col min="1" max="1" width="3.140625" customWidth="1"/>
    <col min="2" max="2" width="14.42578125" bestFit="1" customWidth="1"/>
    <col min="3" max="3" width="3.140625" customWidth="1"/>
    <col min="4" max="4" width="36" customWidth="1"/>
    <col min="5" max="5" width="4.28515625" bestFit="1" customWidth="1"/>
    <col min="6" max="6" width="9.5703125" bestFit="1" customWidth="1"/>
    <col min="7" max="7" width="3.140625" customWidth="1"/>
    <col min="8" max="8" width="18.7109375" bestFit="1" customWidth="1"/>
    <col min="9" max="9" width="3.140625" customWidth="1"/>
    <col min="10" max="10" width="43.5703125" bestFit="1" customWidth="1"/>
    <col min="11" max="11" width="3.140625" customWidth="1"/>
    <col min="12" max="12" width="11.5703125" bestFit="1" customWidth="1"/>
    <col min="13" max="13" width="3.140625" customWidth="1"/>
    <col min="14" max="14" width="5.5703125" bestFit="1" customWidth="1"/>
    <col min="15" max="15" width="3.140625" customWidth="1"/>
    <col min="16" max="16" width="10.85546875" customWidth="1"/>
    <col min="17" max="17" width="3.140625" customWidth="1"/>
    <col min="18" max="20" width="0" hidden="1" customWidth="1"/>
    <col min="21" max="16384" width="10.85546875" hidden="1"/>
  </cols>
  <sheetData>
    <row r="1" spans="1:17" ht="15.75" thickBo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5" customHeight="1" x14ac:dyDescent="0.25">
      <c r="A2" s="10"/>
      <c r="B2" s="491" t="s">
        <v>625</v>
      </c>
      <c r="C2" s="492"/>
      <c r="D2" s="492"/>
      <c r="E2" s="492"/>
      <c r="F2" s="492"/>
      <c r="G2" s="492"/>
      <c r="H2" s="492"/>
      <c r="I2" s="492"/>
      <c r="J2" s="492"/>
      <c r="K2" s="492"/>
      <c r="L2" s="492"/>
      <c r="M2" s="492"/>
      <c r="N2" s="492"/>
      <c r="O2" s="492"/>
      <c r="P2" s="493"/>
      <c r="Q2" s="15"/>
    </row>
    <row r="3" spans="1:17" ht="15" customHeight="1" x14ac:dyDescent="0.25">
      <c r="A3" s="10"/>
      <c r="B3" s="494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6"/>
      <c r="Q3" s="15"/>
    </row>
    <row r="4" spans="1:17" ht="15" customHeight="1" x14ac:dyDescent="0.25">
      <c r="A4" s="10"/>
      <c r="B4" s="494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6"/>
      <c r="Q4" s="15"/>
    </row>
    <row r="5" spans="1:17" ht="15.75" thickBot="1" x14ac:dyDescent="0.3">
      <c r="A5" s="1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0"/>
    </row>
    <row r="6" spans="1:17" ht="15.75" thickBot="1" x14ac:dyDescent="0.3">
      <c r="A6" s="10"/>
      <c r="B6" s="19" t="s">
        <v>624</v>
      </c>
      <c r="C6" s="10"/>
      <c r="D6" s="507">
        <f>IFERROR(VLOOKUP(E6,LISTAS!A1:B141,2,0),"")</f>
        <v>141389</v>
      </c>
      <c r="E6" s="13">
        <v>13</v>
      </c>
      <c r="F6" s="469"/>
      <c r="G6" s="448"/>
      <c r="H6" s="467" t="s">
        <v>621</v>
      </c>
      <c r="I6" s="448"/>
      <c r="J6" s="448"/>
      <c r="K6" s="448"/>
      <c r="L6" s="448"/>
      <c r="M6" s="448"/>
      <c r="N6" s="448"/>
      <c r="O6" s="448"/>
      <c r="P6" s="449"/>
      <c r="Q6" s="10"/>
    </row>
    <row r="7" spans="1:17" x14ac:dyDescent="0.25">
      <c r="A7" s="10"/>
      <c r="B7" s="19"/>
      <c r="C7" s="467"/>
      <c r="D7" s="467"/>
      <c r="E7" s="467"/>
      <c r="F7" s="467"/>
      <c r="G7" s="448"/>
      <c r="H7" s="467"/>
      <c r="I7" s="448"/>
      <c r="J7" s="448"/>
      <c r="K7" s="448"/>
      <c r="L7" s="448"/>
      <c r="M7" s="448"/>
      <c r="N7" s="448"/>
      <c r="O7" s="448"/>
      <c r="P7" s="449"/>
      <c r="Q7" s="10"/>
    </row>
    <row r="8" spans="1:17" x14ac:dyDescent="0.25">
      <c r="A8" s="10"/>
      <c r="B8" s="19"/>
      <c r="C8" s="467"/>
      <c r="D8" s="467"/>
      <c r="E8" s="467"/>
      <c r="F8" s="467"/>
      <c r="G8" s="448"/>
      <c r="H8" s="467"/>
      <c r="I8" s="448"/>
      <c r="J8" s="448"/>
      <c r="K8" s="448"/>
      <c r="L8" s="448"/>
      <c r="M8" s="448"/>
      <c r="N8" s="448"/>
      <c r="O8" s="448"/>
      <c r="P8" s="449"/>
      <c r="Q8" s="10"/>
    </row>
    <row r="9" spans="1:17" x14ac:dyDescent="0.25">
      <c r="A9" s="10"/>
      <c r="B9" s="9"/>
      <c r="C9" s="10"/>
      <c r="D9" s="10"/>
      <c r="E9" s="10"/>
      <c r="F9" s="470"/>
      <c r="G9" s="10"/>
      <c r="H9" s="10"/>
      <c r="I9" s="10"/>
      <c r="J9" s="10"/>
      <c r="K9" s="10"/>
      <c r="L9" s="10"/>
      <c r="M9" s="10"/>
      <c r="N9" s="10"/>
      <c r="O9" s="10"/>
      <c r="P9" s="11"/>
      <c r="Q9" s="10"/>
    </row>
    <row r="10" spans="1:17" x14ac:dyDescent="0.25">
      <c r="A10" s="11"/>
      <c r="B10" s="497" t="s">
        <v>472</v>
      </c>
      <c r="C10" s="498"/>
      <c r="D10" s="498"/>
      <c r="E10" s="498"/>
      <c r="F10" s="498"/>
      <c r="G10" s="10"/>
      <c r="H10" s="489" t="s">
        <v>476</v>
      </c>
      <c r="I10" s="489"/>
      <c r="J10" s="489"/>
      <c r="K10" s="489"/>
      <c r="L10" s="489"/>
      <c r="M10" s="489"/>
      <c r="N10" s="489"/>
      <c r="O10" s="489"/>
      <c r="P10" s="490"/>
      <c r="Q10" s="16"/>
    </row>
    <row r="11" spans="1:17" x14ac:dyDescent="0.25">
      <c r="A11" s="11"/>
      <c r="B11" s="467" t="s">
        <v>473</v>
      </c>
      <c r="C11" s="10"/>
      <c r="D11" s="499">
        <f>IFERROR(VLOOKUP($D$6,'LM PT'!$B$2:$G$891,6,0),"")</f>
        <v>130358</v>
      </c>
      <c r="E11" s="500"/>
      <c r="F11" s="501"/>
      <c r="G11" s="10"/>
      <c r="H11" s="22" t="s">
        <v>618</v>
      </c>
      <c r="I11" s="10"/>
      <c r="J11" s="446">
        <f>IFERROR(VLOOKUP($D$6,'LM PT'!$B$2:$L$891,3,0),"")</f>
        <v>13072</v>
      </c>
      <c r="K11" s="10"/>
      <c r="L11" s="22" t="s">
        <v>567</v>
      </c>
      <c r="M11" s="10"/>
      <c r="N11" s="486">
        <f>IFERROR(VLOOKUP($D$6,'LM PT'!$B$2:$L$891,9,0),"")</f>
        <v>30</v>
      </c>
      <c r="O11" s="486"/>
      <c r="P11" s="487"/>
      <c r="Q11" s="10"/>
    </row>
    <row r="12" spans="1:17" x14ac:dyDescent="0.25">
      <c r="A12" s="11"/>
      <c r="B12" s="467" t="s">
        <v>474</v>
      </c>
      <c r="C12" s="10"/>
      <c r="D12" s="502" t="str">
        <f>IFERROR(VLOOKUP($D$11,'LM MP'!$A$2:$D$274,2,0),"")</f>
        <v>DICLOFENACO 1% GEL</v>
      </c>
      <c r="E12" s="503"/>
      <c r="F12" s="504"/>
      <c r="G12" s="10"/>
      <c r="H12" s="10"/>
      <c r="I12" s="10"/>
      <c r="J12" s="13"/>
      <c r="K12" s="13"/>
      <c r="L12" s="13"/>
      <c r="M12" s="10"/>
      <c r="N12" s="13"/>
      <c r="O12" s="13"/>
      <c r="P12" s="14"/>
      <c r="Q12" s="10"/>
    </row>
    <row r="13" spans="1:17" x14ac:dyDescent="0.25">
      <c r="A13" s="11"/>
      <c r="B13" s="467" t="s">
        <v>475</v>
      </c>
      <c r="C13" s="10"/>
      <c r="D13" s="505">
        <f>IFERROR(VLOOKUP($D$11,'LM MP'!$A$2:$C$274,3,0),"")</f>
        <v>200</v>
      </c>
      <c r="E13" s="506"/>
      <c r="F13" s="468" t="str">
        <f>IFERROR(VLOOKUP($D$11,'LM MP'!$A$2:$D$274,4,0),"")</f>
        <v>KG</v>
      </c>
      <c r="G13" s="10"/>
      <c r="H13" s="17" t="s">
        <v>480</v>
      </c>
      <c r="I13" s="12"/>
      <c r="J13" s="17" t="s">
        <v>501</v>
      </c>
      <c r="K13" s="10"/>
      <c r="L13" s="471" t="s">
        <v>477</v>
      </c>
      <c r="M13" s="10"/>
      <c r="N13" s="17" t="s">
        <v>611</v>
      </c>
      <c r="O13" s="10"/>
      <c r="P13" s="18" t="s">
        <v>479</v>
      </c>
      <c r="Q13" s="10"/>
    </row>
    <row r="14" spans="1:17" x14ac:dyDescent="0.25">
      <c r="A14" s="10"/>
      <c r="B14" s="9"/>
      <c r="C14" s="10"/>
      <c r="D14" s="10"/>
      <c r="E14" s="10"/>
      <c r="F14" s="10"/>
      <c r="G14" s="10"/>
      <c r="H14" s="21">
        <v>1</v>
      </c>
      <c r="I14" s="10"/>
      <c r="J14" s="23" t="str">
        <f>IFERROR(VLOOKUP($H14,'LM PT'!$A$2:$L$891,9,0),"")</f>
        <v>DICLOFENACO 1% GEL</v>
      </c>
      <c r="K14" s="10"/>
      <c r="L14" s="447">
        <f>IFERROR(VLOOKUP($H14,'LM PT'!$A$2:$L$891,12,0),"")</f>
        <v>399.99</v>
      </c>
      <c r="M14" s="10"/>
      <c r="N14" s="455" t="str">
        <f>IFERROR(VLOOKUP($P14,'LM PT'!$G$2:$L$891,5,0),"")</f>
        <v>KG</v>
      </c>
      <c r="O14" s="10"/>
      <c r="P14" s="25">
        <f>IFERROR(VLOOKUP($H14,'LM PT'!$A$2:$G$891,7,0),"")</f>
        <v>130358</v>
      </c>
      <c r="Q14" s="10"/>
    </row>
    <row r="15" spans="1:17" x14ac:dyDescent="0.25">
      <c r="A15" s="10"/>
      <c r="B15" s="488" t="s">
        <v>516</v>
      </c>
      <c r="C15" s="489"/>
      <c r="D15" s="489"/>
      <c r="E15" s="489"/>
      <c r="F15" s="489"/>
      <c r="G15" s="10"/>
      <c r="H15" s="21">
        <v>2</v>
      </c>
      <c r="I15" s="10"/>
      <c r="J15" s="23" t="str">
        <f>IFERROR(VLOOKUP($H15,'LM PT'!$A$2:$L$891,9,0),"")</f>
        <v>FAB ANALPER 1% GEL TUBX30G COL</v>
      </c>
      <c r="K15" s="10"/>
      <c r="L15" s="447">
        <f>IFERROR(VLOOKUP($H15,'LM PT'!$A$2:$L$891,12,0),"")</f>
        <v>13072</v>
      </c>
      <c r="M15" s="10"/>
      <c r="N15" s="455" t="str">
        <f>IFERROR(VLOOKUP($P15,'LM PT'!$G$2:$L$891,5,0),"")</f>
        <v>ST</v>
      </c>
      <c r="O15" s="10"/>
      <c r="P15" s="25">
        <f>IFERROR(VLOOKUP($H15,'LM PT'!$A$2:$G$891,7,0),"")</f>
        <v>181096</v>
      </c>
      <c r="Q15" s="10"/>
    </row>
    <row r="16" spans="1:17" x14ac:dyDescent="0.25">
      <c r="A16" s="10"/>
      <c r="B16" s="20" t="s">
        <v>517</v>
      </c>
      <c r="C16" s="10"/>
      <c r="D16" s="28">
        <f>IFERROR(IF(P14=D11,D13-L14),"")</f>
        <v>-199.99</v>
      </c>
      <c r="E16" s="458" t="str">
        <f>F13</f>
        <v>KG</v>
      </c>
      <c r="F16" s="26">
        <f>IFERROR(IF(P14=D11,(D13-L14)/D13),"")</f>
        <v>-0.99995000000000001</v>
      </c>
      <c r="G16" s="10"/>
      <c r="H16" s="21">
        <v>3</v>
      </c>
      <c r="I16" s="10"/>
      <c r="J16" s="23" t="str">
        <f>IFERROR(VLOOKUP($H16,'LM PT'!$A$2:$L$891,9,0),"")</f>
        <v>CJA CORRUGADA GRANDE NACIONAL</v>
      </c>
      <c r="K16" s="10"/>
      <c r="L16" s="447">
        <f>IFERROR(VLOOKUP($H16,'LM PT'!$A$2:$L$891,12,0),"")</f>
        <v>59</v>
      </c>
      <c r="M16" s="10"/>
      <c r="N16" s="455" t="str">
        <f>IFERROR(VLOOKUP($P16,'LM PT'!$G$2:$L$891,5,0),"")</f>
        <v>KG</v>
      </c>
      <c r="O16" s="10"/>
      <c r="P16" s="25">
        <f>IFERROR(VLOOKUP($H16,'LM PT'!$A$2:$G$891,7,0),"")</f>
        <v>200841</v>
      </c>
      <c r="Q16" s="10"/>
    </row>
    <row r="17" spans="1:17" x14ac:dyDescent="0.25">
      <c r="A17" s="10"/>
      <c r="B17" s="20" t="s">
        <v>566</v>
      </c>
      <c r="C17" s="10"/>
      <c r="D17" s="28" t="str">
        <f>IFERROR(VLOOKUP("FCO*",$J$14:$L$29,3,0)-$J$11,"")</f>
        <v/>
      </c>
      <c r="E17" s="458" t="str">
        <f>IFERROR(VLOOKUP("FCO*",$J$14:$N$23,5,0),"")</f>
        <v/>
      </c>
      <c r="F17" s="26" t="str">
        <f>IFERROR(($J$11-VLOOKUP("FCO*",$J$14:$L$31,3,0))/$J$11,"")</f>
        <v/>
      </c>
      <c r="G17" s="10"/>
      <c r="H17" s="21">
        <v>4</v>
      </c>
      <c r="I17" s="10"/>
      <c r="J17" s="23" t="str">
        <f>IFERROR(VLOOKUP($H17,'LM PT'!$A$2:$L$891,9,0),"")</f>
        <v>EST ANALPER GEL 1% X 30g COL</v>
      </c>
      <c r="K17" s="10"/>
      <c r="L17" s="447">
        <f>IFERROR(VLOOKUP($H17,'LM PT'!$A$2:$L$891,12,0),"")</f>
        <v>13333</v>
      </c>
      <c r="M17" s="10"/>
      <c r="N17" s="455" t="str">
        <f>IFERROR(VLOOKUP($P17,'LM PT'!$G$2:$L$891,5,0),"")</f>
        <v>ST</v>
      </c>
      <c r="O17" s="10"/>
      <c r="P17" s="25">
        <f>IFERROR(VLOOKUP($H17,'LM PT'!$A$2:$G$891,7,0),"")</f>
        <v>201571</v>
      </c>
      <c r="Q17" s="10"/>
    </row>
    <row r="18" spans="1:17" x14ac:dyDescent="0.25">
      <c r="A18" s="10"/>
      <c r="B18" s="20" t="s">
        <v>565</v>
      </c>
      <c r="C18" s="10"/>
      <c r="D18" s="27">
        <f>IFERROR(VLOOKUP("EST*",$J$14:$L$29,3,0)-$J$11,"")</f>
        <v>261</v>
      </c>
      <c r="E18" s="458" t="str">
        <f>IFERROR(VLOOKUP("EST*",$J$14:$N$23,5,0),"")</f>
        <v>ST</v>
      </c>
      <c r="F18" s="26">
        <f>IFERROR(($J$11-VLOOKUP("EST*",$J$14:$L$31,3,0))/$J$11,"")</f>
        <v>-1.9966340269277846E-2</v>
      </c>
      <c r="G18" s="10"/>
      <c r="H18" s="21">
        <v>5</v>
      </c>
      <c r="I18" s="10"/>
      <c r="J18" s="23" t="str">
        <f>IFERROR(VLOOKUP($H18,'LM PT'!$A$2:$L$891,9,0),"")</f>
        <v>TUB ANALPER GEL 1% X 30g COL</v>
      </c>
      <c r="K18" s="10"/>
      <c r="L18" s="447">
        <f>IFERROR(VLOOKUP($H18,'LM PT'!$A$2:$L$891,12,0),"")</f>
        <v>13333</v>
      </c>
      <c r="M18" s="10"/>
      <c r="N18" s="455" t="str">
        <f>IFERROR(VLOOKUP($P18,'LM PT'!$G$2:$L$891,5,0),"")</f>
        <v>ST</v>
      </c>
      <c r="O18" s="10"/>
      <c r="P18" s="25">
        <f>IFERROR(VLOOKUP($H18,'LM PT'!$A$2:$G$891,7,0),"")</f>
        <v>201615</v>
      </c>
      <c r="Q18" s="10"/>
    </row>
    <row r="19" spans="1:17" x14ac:dyDescent="0.25">
      <c r="A19" s="10"/>
      <c r="B19" s="20" t="s">
        <v>591</v>
      </c>
      <c r="C19" s="10"/>
      <c r="D19" s="27" t="str">
        <f>IFERROR(VLOOKUP("TAP*",$J$14:$L$32,3,0)-$J$11,"")</f>
        <v/>
      </c>
      <c r="E19" s="458" t="str">
        <f>IFERROR(VLOOKUP("TAP*",$J$14:$N$23,5,0),"")</f>
        <v/>
      </c>
      <c r="F19" s="26" t="str">
        <f>IFERROR(($J$11-VLOOKUP("TAPA*",$J$14:$L$31,3,0))/$J$11,"")</f>
        <v/>
      </c>
      <c r="G19" s="10"/>
      <c r="H19" s="21">
        <v>6</v>
      </c>
      <c r="I19" s="10"/>
      <c r="J19" s="23" t="str">
        <f>IFERROR(VLOOKUP($H19,'LM PT'!$A$2:$L$891,9,0),"")</f>
        <v/>
      </c>
      <c r="K19" s="10"/>
      <c r="L19" s="447" t="str">
        <f>IFERROR(VLOOKUP($H19,'LM PT'!$A$2:$L$891,12,0),"")</f>
        <v/>
      </c>
      <c r="M19" s="10"/>
      <c r="N19" s="455" t="str">
        <f>IFERROR(VLOOKUP($P19,'LM PT'!$G$2:$L$891,5,0),"")</f>
        <v/>
      </c>
      <c r="O19" s="10"/>
      <c r="P19" s="25" t="str">
        <f>IFERROR(VLOOKUP($H19,'LM PT'!$A$2:$G$891,7,0),"")</f>
        <v/>
      </c>
      <c r="Q19" s="10"/>
    </row>
    <row r="20" spans="1:17" x14ac:dyDescent="0.25">
      <c r="A20" s="10"/>
      <c r="B20" s="20" t="s">
        <v>592</v>
      </c>
      <c r="C20" s="10"/>
      <c r="D20" s="27" t="str">
        <f>IFERROR(VLOOKUP("CAPI*",$J$14:$L$32,3,0)-$J$11,"")</f>
        <v/>
      </c>
      <c r="E20" s="458" t="str">
        <f>IFERROR(VLOOKUP("CAPI*",$J$14:$N$23,5,0),"")</f>
        <v/>
      </c>
      <c r="F20" s="26" t="str">
        <f>IFERROR(($J$11-VLOOKUP("CAPI*",$J$14:$L$31,3,0))/$J$11,"")</f>
        <v/>
      </c>
      <c r="G20" s="10"/>
      <c r="H20" s="21">
        <v>7</v>
      </c>
      <c r="I20" s="10"/>
      <c r="J20" s="23" t="str">
        <f>IFERROR(VLOOKUP($H20,'LM PT'!$A$2:$L$891,9,0),"")</f>
        <v/>
      </c>
      <c r="K20" s="10"/>
      <c r="L20" s="447" t="str">
        <f>IFERROR(VLOOKUP($H20,'LM PT'!$A$2:$L$891,12,0),"")</f>
        <v/>
      </c>
      <c r="M20" s="10"/>
      <c r="N20" s="455" t="str">
        <f>IFERROR(VLOOKUP($P20,'LM PT'!$G$2:$L$891,5,0),"")</f>
        <v/>
      </c>
      <c r="O20" s="10"/>
      <c r="P20" s="25" t="str">
        <f>IFERROR(VLOOKUP($H20,'LM PT'!$A$2:$G$891,7,0),"")</f>
        <v/>
      </c>
      <c r="Q20" s="10"/>
    </row>
    <row r="21" spans="1:17" x14ac:dyDescent="0.25">
      <c r="A21" s="10"/>
      <c r="B21" s="20" t="s">
        <v>593</v>
      </c>
      <c r="C21" s="10"/>
      <c r="D21" s="27" t="str">
        <f>IFERROR(VLOOKUP("ETQ*",$J$14:$L$32,3,0)-$J$11,"")</f>
        <v/>
      </c>
      <c r="E21" s="458" t="str">
        <f>IFERROR(VLOOKUP("ETQ*",$J$14:$N$23,5,0),"")</f>
        <v/>
      </c>
      <c r="F21" s="26" t="str">
        <f>IFERROR(($J$11-VLOOKUP("ETQ*",$J$14:$L$31,3,0))/$J$11,"")</f>
        <v/>
      </c>
      <c r="G21" s="10"/>
      <c r="H21" s="21">
        <v>8</v>
      </c>
      <c r="I21" s="10"/>
      <c r="J21" s="23" t="str">
        <f>IFERROR(VLOOKUP($H21,'LM PT'!$A$2:$L$891,9,0),"")</f>
        <v/>
      </c>
      <c r="K21" s="10"/>
      <c r="L21" s="447" t="str">
        <f>IFERROR(VLOOKUP($H21,'LM PT'!$A$2:$L$891,12,0),"")</f>
        <v/>
      </c>
      <c r="M21" s="10"/>
      <c r="N21" s="455" t="str">
        <f>IFERROR(VLOOKUP($P21,'LM PT'!$G$2:$L$891,5,0),"")</f>
        <v/>
      </c>
      <c r="O21" s="10"/>
      <c r="P21" s="25" t="str">
        <f>IFERROR(VLOOKUP($H21,'LM PT'!$A$2:$G$891,7,0),"")</f>
        <v/>
      </c>
      <c r="Q21" s="10"/>
    </row>
    <row r="22" spans="1:17" x14ac:dyDescent="0.25">
      <c r="A22" s="10"/>
      <c r="B22" s="20" t="s">
        <v>594</v>
      </c>
      <c r="C22" s="10"/>
      <c r="D22" s="27" t="str">
        <f>IFERROR(VLOOKUP("INS*",$J$14:$L$32,3,0)-$J$11,"")</f>
        <v/>
      </c>
      <c r="E22" s="458" t="str">
        <f>IFERROR(VLOOKUP("INS*",$J$14:$N$23,5,0),"")</f>
        <v/>
      </c>
      <c r="F22" s="26" t="str">
        <f>IFERROR(($J$11-VLOOKUP("INS*",$J$14:$L$31,3,0))/$J$11,"")</f>
        <v/>
      </c>
      <c r="G22" s="10"/>
      <c r="H22" s="21">
        <v>9</v>
      </c>
      <c r="I22" s="10"/>
      <c r="J22" s="23" t="str">
        <f>IFERROR(VLOOKUP($H22,'LM PT'!$A$2:$L$891,9,0),"")</f>
        <v/>
      </c>
      <c r="K22" s="10"/>
      <c r="L22" s="447" t="str">
        <f>IFERROR(VLOOKUP($H22,'LM PT'!$A$2:$L$891,12,0),"")</f>
        <v/>
      </c>
      <c r="M22" s="10"/>
      <c r="N22" s="455" t="str">
        <f>IFERROR(VLOOKUP($P22,'LM PT'!$G$2:$L$891,5,0),"")</f>
        <v/>
      </c>
      <c r="O22" s="10"/>
      <c r="P22" s="25" t="str">
        <f>IFERROR(VLOOKUP($H22,'LM PT'!$A$2:$G$891,7,0),"")</f>
        <v/>
      </c>
      <c r="Q22" s="10"/>
    </row>
    <row r="23" spans="1:17" x14ac:dyDescent="0.25">
      <c r="A23" s="10"/>
      <c r="B23" s="20" t="s">
        <v>595</v>
      </c>
      <c r="C23" s="10"/>
      <c r="D23" s="27" t="str">
        <f>IFERROR(VLOOKUP("CUCH*",$J$14:$L$49,3,0)-$J$11,"")</f>
        <v/>
      </c>
      <c r="E23" s="458" t="str">
        <f>IFERROR(VLOOKUP("CUCH*",$J$14:$N$23,5,0),"")</f>
        <v/>
      </c>
      <c r="F23" s="26" t="str">
        <f>IFERROR(($J$11-VLOOKUP("CUCH*",$J$14:$L$31,3,0))/$J$11,"")</f>
        <v/>
      </c>
      <c r="G23" s="10"/>
      <c r="H23" s="21">
        <v>10</v>
      </c>
      <c r="I23" s="10"/>
      <c r="J23" s="450" t="str">
        <f>IFERROR(VLOOKUP($H23,'LM PT'!$A$2:$L$891,9,0),"")</f>
        <v/>
      </c>
      <c r="K23" s="10"/>
      <c r="L23" s="450" t="str">
        <f>IFERROR(VLOOKUP($H23,'LM PT'!$A$2:$L$891,12,0),"")</f>
        <v/>
      </c>
      <c r="M23" s="10"/>
      <c r="N23" s="455" t="str">
        <f>IFERROR(VLOOKUP($P23,'LM PT'!$G$2:$L$891,5,0),"")</f>
        <v/>
      </c>
      <c r="O23" s="10"/>
      <c r="P23" s="451" t="str">
        <f>IFERROR(VLOOKUP($H23,'LM PT'!$A$2:$G$891,7,0),"")</f>
        <v/>
      </c>
      <c r="Q23" s="10"/>
    </row>
    <row r="24" spans="1:17" x14ac:dyDescent="0.25">
      <c r="A24" s="11"/>
      <c r="B24" s="20" t="s">
        <v>596</v>
      </c>
      <c r="C24" s="10"/>
      <c r="D24" s="27">
        <f>IFERROR(VLOOKUP("TUB*",$J$14:$L$32,3,0)-$J$11,"")</f>
        <v>261</v>
      </c>
      <c r="E24" s="458" t="str">
        <f>IFERROR(VLOOKUP("TUB*",$J$14:$N$23,5,0),"")</f>
        <v>ST</v>
      </c>
      <c r="F24" s="26">
        <f>IFERROR(($J$11-VLOOKUP("TUB*",$J$14:$L$31,3,0))/$J$11,"")</f>
        <v>-1.9966340269277846E-2</v>
      </c>
      <c r="G24" s="10"/>
      <c r="H24" s="21"/>
      <c r="I24" s="10"/>
      <c r="J24" s="21"/>
      <c r="K24" s="21"/>
      <c r="L24" s="21"/>
      <c r="M24" s="10"/>
      <c r="N24" s="21"/>
      <c r="O24" s="10"/>
      <c r="P24" s="453"/>
      <c r="Q24" s="10"/>
    </row>
    <row r="25" spans="1:17" x14ac:dyDescent="0.25">
      <c r="A25" s="10"/>
      <c r="B25" s="20" t="s">
        <v>597</v>
      </c>
      <c r="C25" s="10"/>
      <c r="D25" s="27" t="str">
        <f>IFERROR(VLOOKUP("AMP*",$J$14:$L$32,3,0)-$J$11,"")</f>
        <v/>
      </c>
      <c r="E25" s="458" t="str">
        <f>IFERROR(VLOOKUP("AMP*",$J$14:$N$23,5,0),"")</f>
        <v/>
      </c>
      <c r="F25" s="26" t="str">
        <f>IFERROR(($J$11-VLOOKUP("AMP*",$J$14:$L$31,3,0))/$J$11,"")</f>
        <v/>
      </c>
      <c r="G25" s="10"/>
      <c r="H25" s="17" t="s">
        <v>613</v>
      </c>
      <c r="I25" s="10"/>
      <c r="J25" s="21"/>
      <c r="K25" s="21"/>
      <c r="L25" s="21"/>
      <c r="M25" s="10"/>
      <c r="N25" s="21"/>
      <c r="O25" s="10"/>
      <c r="P25" s="453"/>
      <c r="Q25" s="10"/>
    </row>
    <row r="26" spans="1:17" x14ac:dyDescent="0.25">
      <c r="A26" s="10"/>
      <c r="B26" s="20" t="s">
        <v>598</v>
      </c>
      <c r="C26" s="10"/>
      <c r="D26" s="27" t="str">
        <f>IFERROR(VLOOKUP("COP*",$J$14:$L$32,3,0)-$J$11,"")</f>
        <v/>
      </c>
      <c r="E26" s="458" t="str">
        <f>IFERROR(VLOOKUP("COP*",$J$14:$N$23,5,0),"")</f>
        <v/>
      </c>
      <c r="F26" s="26" t="str">
        <f>IFERROR(($J$11-VLOOKUP("COP*",$J$14:$L$31,3,0))/$J$11,"")</f>
        <v/>
      </c>
      <c r="G26" s="10"/>
      <c r="H26" s="21" t="s">
        <v>614</v>
      </c>
      <c r="I26" s="10"/>
      <c r="J26" s="462" t="s">
        <v>619</v>
      </c>
      <c r="K26" s="21"/>
      <c r="L26" s="463">
        <f>IFERROR($J$11*$N$11,"")</f>
        <v>392160</v>
      </c>
      <c r="M26" s="10"/>
      <c r="N26" s="21"/>
      <c r="O26" s="10"/>
      <c r="P26" s="453"/>
      <c r="Q26" s="10"/>
    </row>
    <row r="27" spans="1:17" x14ac:dyDescent="0.25">
      <c r="A27" s="10"/>
      <c r="B27" s="20" t="s">
        <v>599</v>
      </c>
      <c r="C27" s="10"/>
      <c r="D27" s="27" t="str">
        <f>IFERROR(VLOOKUP("JER*",$J$14:$L$32,3,0)-$J$11,"")</f>
        <v/>
      </c>
      <c r="E27" s="458" t="str">
        <f>IFERROR(VLOOKUP("JER*",$J$14:$N$23,5,0),"")</f>
        <v/>
      </c>
      <c r="F27" s="26" t="str">
        <f>IFERROR(($J$11-VLOOKUP("JER*",$J$14:$L$31,3,0))/$J$11,"")</f>
        <v/>
      </c>
      <c r="G27" s="10"/>
      <c r="H27" s="21" t="s">
        <v>615</v>
      </c>
      <c r="I27" s="10"/>
      <c r="J27" s="461" t="s">
        <v>620</v>
      </c>
      <c r="K27" s="21"/>
      <c r="L27" s="464">
        <f>IFERROR(IF($F$13="CAP",$L$26/$D$13,$L$26/($D$13*1000)),"")</f>
        <v>1.9608000000000001</v>
      </c>
      <c r="M27" s="10"/>
      <c r="N27" s="21"/>
      <c r="O27" s="10"/>
      <c r="P27" s="453"/>
      <c r="Q27" s="10"/>
    </row>
    <row r="28" spans="1:17" x14ac:dyDescent="0.25">
      <c r="A28" s="10"/>
      <c r="B28" s="20" t="s">
        <v>600</v>
      </c>
      <c r="C28" s="10"/>
      <c r="D28" s="27" t="str">
        <f>IFERROR(VLOOKUP("SUBT*",$J$14:$L$32,3,0)-$J$11,"")</f>
        <v/>
      </c>
      <c r="E28" s="458" t="str">
        <f>IFERROR(VLOOKUP("SUBT*",$J$14:$N$23,5,0),"")</f>
        <v/>
      </c>
      <c r="F28" s="26" t="str">
        <f>IFERROR(($J$11-VLOOKUP("SUBT*",$J$14:$L$31,3,0))/$J$11,"")</f>
        <v/>
      </c>
      <c r="G28" s="10"/>
      <c r="H28" s="21" t="s">
        <v>616</v>
      </c>
      <c r="I28" s="10"/>
      <c r="J28" s="461" t="s">
        <v>617</v>
      </c>
      <c r="K28" s="21"/>
      <c r="L28" s="464">
        <f>IFERROR(IF($F$13="CAP",($D$13-$L$26)/$L$26,((($D$13*1000)-$L$26)/$L$26)),"")</f>
        <v>-0.49000407996736028</v>
      </c>
      <c r="M28" s="21"/>
      <c r="N28" s="21"/>
      <c r="O28" s="10"/>
      <c r="P28" s="453"/>
      <c r="Q28" s="10"/>
    </row>
    <row r="29" spans="1:17" x14ac:dyDescent="0.25">
      <c r="A29" s="10"/>
      <c r="B29" s="20" t="s">
        <v>601</v>
      </c>
      <c r="C29" s="10"/>
      <c r="D29" s="27" t="str">
        <f>IFERROR(VLOOKUP("VIAL*",$J$14:$L$32,3,0)-$J$11,"")</f>
        <v/>
      </c>
      <c r="E29" s="458" t="str">
        <f>IFERROR(VLOOKUP("VIA*",$J$14:$N$23,5,0),"")</f>
        <v/>
      </c>
      <c r="F29" s="26" t="str">
        <f>IFERROR(($J$11-VLOOKUP("VIAL*",$J$14:$L$31,3,0))/$J$11,"")</f>
        <v/>
      </c>
      <c r="G29" s="10"/>
      <c r="H29" s="21"/>
      <c r="I29" s="10"/>
      <c r="J29" s="21"/>
      <c r="K29" s="21"/>
      <c r="L29" s="21"/>
      <c r="M29" s="21"/>
      <c r="N29" s="21"/>
      <c r="O29" s="10"/>
      <c r="P29" s="453"/>
      <c r="Q29" s="10"/>
    </row>
    <row r="30" spans="1:17" x14ac:dyDescent="0.25">
      <c r="A30" s="10"/>
      <c r="B30" s="20" t="s">
        <v>602</v>
      </c>
      <c r="C30" s="10"/>
      <c r="D30" s="27" t="str">
        <f>IFERROR(VLOOKUP("AGUJA*",$J$14:$L$32,3,0)-$J$11,"")</f>
        <v/>
      </c>
      <c r="E30" s="458" t="str">
        <f>IFERROR(VLOOKUP("AGUJ*",$J$14:$N$23,5,0),"")</f>
        <v/>
      </c>
      <c r="F30" s="26" t="str">
        <f>IFERROR(($J$11-VLOOKUP("AGUJA*",$J$14:$L$31,3,0))/$J$11,"")</f>
        <v/>
      </c>
      <c r="G30" s="10"/>
      <c r="H30" s="489" t="s">
        <v>623</v>
      </c>
      <c r="I30" s="489"/>
      <c r="J30" s="489"/>
      <c r="K30" s="489"/>
      <c r="L30" s="489"/>
      <c r="M30" s="489"/>
      <c r="N30" s="489"/>
      <c r="O30" s="489"/>
      <c r="P30" s="490"/>
      <c r="Q30" s="10"/>
    </row>
    <row r="31" spans="1:17" x14ac:dyDescent="0.25">
      <c r="A31" s="10"/>
      <c r="B31" s="20" t="s">
        <v>603</v>
      </c>
      <c r="C31" s="10"/>
      <c r="D31" s="27" t="str">
        <f>IFERROR(VLOOKUP("VAL*",$J$14:$L$32,3,0)-$J$11,"")</f>
        <v/>
      </c>
      <c r="E31" s="458" t="str">
        <f>IFERROR(VLOOKUP("VAL*",$J$14:$N$23,5,0),"")</f>
        <v/>
      </c>
      <c r="F31" s="26" t="str">
        <f>IFERROR(($J$11-VLOOKUP("VAL*",$J$14:$L$31,3,0))/$J$11,"")</f>
        <v/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5">
      <c r="A32" s="10"/>
      <c r="B32" s="10"/>
      <c r="C32" s="10"/>
      <c r="D32" s="10"/>
      <c r="E32" s="10"/>
      <c r="F32" s="10"/>
      <c r="G32" s="10"/>
      <c r="H32" s="17" t="s">
        <v>480</v>
      </c>
      <c r="I32" s="10"/>
      <c r="J32" s="17" t="s">
        <v>501</v>
      </c>
      <c r="K32" s="10"/>
      <c r="L32" s="24" t="s">
        <v>477</v>
      </c>
      <c r="M32" s="452"/>
      <c r="N32" s="17" t="s">
        <v>611</v>
      </c>
      <c r="O32" s="10"/>
      <c r="P32" s="18" t="s">
        <v>479</v>
      </c>
      <c r="Q32" s="10"/>
    </row>
    <row r="33" spans="1:17" x14ac:dyDescent="0.25">
      <c r="A33" s="10"/>
      <c r="B33" s="488" t="s">
        <v>622</v>
      </c>
      <c r="C33" s="489"/>
      <c r="D33" s="489"/>
      <c r="E33" s="489"/>
      <c r="F33" s="489"/>
      <c r="G33" s="10"/>
      <c r="H33" s="21">
        <v>1</v>
      </c>
      <c r="I33" s="10"/>
      <c r="J33" s="23" t="str">
        <f>IFERROR(VLOOKUP($H33,'LM ADECUADO'!$A$2:$L$891,9,0),"")</f>
        <v>DICLOFENACO 1% GEL</v>
      </c>
      <c r="K33" s="10"/>
      <c r="L33" s="447">
        <f>IFERROR(VLOOKUP($H33,'LM ADECUADO'!$A$2:$L$891,12,0),"")</f>
        <v>399.99</v>
      </c>
      <c r="M33" s="452"/>
      <c r="N33" s="455" t="str">
        <f>IFERROR(VLOOKUP($P33,'LM PT'!$G$2:$L$891,5,0),"")</f>
        <v>KG</v>
      </c>
      <c r="O33" s="10"/>
      <c r="P33" s="25">
        <f>IFERROR(VLOOKUP($H33,'LM PT'!$A$2:$G$891,7,0),"")</f>
        <v>130358</v>
      </c>
      <c r="Q33" s="10"/>
    </row>
    <row r="34" spans="1:17" x14ac:dyDescent="0.25">
      <c r="A34" s="10"/>
      <c r="B34" s="20" t="s">
        <v>517</v>
      </c>
      <c r="C34" s="10"/>
      <c r="D34" s="28">
        <f>IFERROR(IF(P33=D11,D13-L33),"")</f>
        <v>-199.99</v>
      </c>
      <c r="E34" s="458" t="str">
        <f>F13</f>
        <v>KG</v>
      </c>
      <c r="F34" s="26">
        <f>IFERROR(IF(P14=D11,(D13-L33)/D13),"")</f>
        <v>-0.99995000000000001</v>
      </c>
      <c r="G34" s="10"/>
      <c r="H34" s="21">
        <v>2</v>
      </c>
      <c r="I34" s="10"/>
      <c r="J34" s="23" t="str">
        <f>IFERROR(VLOOKUP($H34,'LM ADECUADO'!$A$2:$L$891,9,0),"")</f>
        <v>FAB ANALPER 1% GEL TUBX30G COL</v>
      </c>
      <c r="K34" s="10"/>
      <c r="L34" s="447">
        <f>IFERROR(VLOOKUP($H34,'LM ADECUADO'!$A$2:$L$891,12,0),"")</f>
        <v>13072</v>
      </c>
      <c r="M34" s="452"/>
      <c r="N34" s="455" t="str">
        <f>IFERROR(VLOOKUP($P34,'LM PT'!$G$2:$L$891,5,0),"")</f>
        <v>ST</v>
      </c>
      <c r="O34" s="10"/>
      <c r="P34" s="25">
        <f>IFERROR(VLOOKUP($H34,'LM PT'!$A$2:$G$891,7,0),"")</f>
        <v>181096</v>
      </c>
      <c r="Q34" s="10"/>
    </row>
    <row r="35" spans="1:17" x14ac:dyDescent="0.25">
      <c r="A35" s="10"/>
      <c r="B35" s="20" t="s">
        <v>566</v>
      </c>
      <c r="C35" s="10"/>
      <c r="D35" s="28" t="str">
        <f>IFERROR(VLOOKUP("FCO*",$J$33:$L$47,3,0)-$L$34,"")</f>
        <v/>
      </c>
      <c r="E35" s="458" t="str">
        <f>IFERROR(VLOOKUP("FCO*",$J$14:$N$23,5,0),"")</f>
        <v/>
      </c>
      <c r="F35" s="26" t="str">
        <f>IFERROR(($L$34-VLOOKUP("FCO*",$J$33:$L$47,3,0))/$J$11,"")</f>
        <v/>
      </c>
      <c r="G35" s="10"/>
      <c r="H35" s="21">
        <v>3</v>
      </c>
      <c r="I35" s="10"/>
      <c r="J35" s="23" t="str">
        <f>IFERROR(VLOOKUP($H35,'LM ADECUADO'!$A$2:$L$891,9,0),"")</f>
        <v>CJA CORRUGADA GRANDE NACIONAL</v>
      </c>
      <c r="K35" s="10"/>
      <c r="L35" s="447">
        <f>IFERROR(VLOOKUP($H35,'LM ADECUADO'!$A$2:$L$891,12,0),"")</f>
        <v>59</v>
      </c>
      <c r="M35" s="452"/>
      <c r="N35" s="455" t="str">
        <f>IFERROR(VLOOKUP($P35,'LM PT'!$G$2:$L$891,5,0),"")</f>
        <v>KG</v>
      </c>
      <c r="O35" s="10"/>
      <c r="P35" s="25">
        <f>IFERROR(VLOOKUP($H35,'LM PT'!$A$2:$G$891,7,0),"")</f>
        <v>200841</v>
      </c>
      <c r="Q35" s="10"/>
    </row>
    <row r="36" spans="1:17" x14ac:dyDescent="0.25">
      <c r="A36" s="10"/>
      <c r="B36" s="20" t="s">
        <v>565</v>
      </c>
      <c r="C36" s="10"/>
      <c r="D36" s="27">
        <f>IFERROR(VLOOKUP("EST*",$J$33:$L$47,3,0)-$L$34,"")</f>
        <v>261</v>
      </c>
      <c r="E36" s="458" t="str">
        <f>IFERROR(VLOOKUP("EST*",$J$14:$N$23,5,0),"")</f>
        <v>ST</v>
      </c>
      <c r="F36" s="26">
        <f>IFERROR(($L$34-VLOOKUP("EST*",$J$33:$L$47,3,0))/$J$11,"")</f>
        <v>-1.9966340269277846E-2</v>
      </c>
      <c r="G36" s="10"/>
      <c r="H36" s="21">
        <v>4</v>
      </c>
      <c r="I36" s="10"/>
      <c r="J36" s="23" t="str">
        <f>IFERROR(VLOOKUP($H36,'LM ADECUADO'!$A$2:$L$891,9,0),"")</f>
        <v>EST ANALPER GEL 1% X 30g COL</v>
      </c>
      <c r="K36" s="10"/>
      <c r="L36" s="447">
        <f>IFERROR(VLOOKUP($H36,'LM ADECUADO'!$A$2:$L$891,12,0),"")</f>
        <v>13333</v>
      </c>
      <c r="M36" s="452"/>
      <c r="N36" s="455" t="str">
        <f>IFERROR(VLOOKUP($P36,'LM PT'!$G$2:$L$891,5,0),"")</f>
        <v>ST</v>
      </c>
      <c r="O36" s="10"/>
      <c r="P36" s="25">
        <f>IFERROR(VLOOKUP($H36,'LM PT'!$A$2:$G$891,7,0),"")</f>
        <v>201571</v>
      </c>
      <c r="Q36" s="10"/>
    </row>
    <row r="37" spans="1:17" x14ac:dyDescent="0.25">
      <c r="A37" s="10"/>
      <c r="B37" s="20" t="s">
        <v>591</v>
      </c>
      <c r="C37" s="10"/>
      <c r="D37" s="27" t="str">
        <f>IFERROR(VLOOKUP("TAP*",$J$33:$L$47,3,0)-$L$34,"")</f>
        <v/>
      </c>
      <c r="E37" s="458" t="str">
        <f>IFERROR(VLOOKUP("TAP*",$J$14:$N$23,5,0),"")</f>
        <v/>
      </c>
      <c r="F37" s="26" t="str">
        <f>IFERROR(($L$34-VLOOKUP("TAPA*",$J$33:$L$47,3,0))/$J$11,"")</f>
        <v/>
      </c>
      <c r="G37" s="10"/>
      <c r="H37" s="21">
        <v>5</v>
      </c>
      <c r="I37" s="10"/>
      <c r="J37" s="23" t="str">
        <f>IFERROR(VLOOKUP($H37,'LM ADECUADO'!$A$2:$L$891,9,0),"")</f>
        <v>TUB ANALPER GEL 1% X 30g COL</v>
      </c>
      <c r="K37" s="10"/>
      <c r="L37" s="447">
        <f>IFERROR(VLOOKUP($H37,'LM ADECUADO'!$A$2:$L$891,12,0),"")</f>
        <v>13333</v>
      </c>
      <c r="M37" s="452"/>
      <c r="N37" s="455" t="str">
        <f>IFERROR(VLOOKUP($P37,'LM PT'!$G$2:$L$891,5,0),"")</f>
        <v>ST</v>
      </c>
      <c r="O37" s="10"/>
      <c r="P37" s="25">
        <f>IFERROR(VLOOKUP($H37,'LM PT'!$A$2:$G$891,7,0),"")</f>
        <v>201615</v>
      </c>
      <c r="Q37" s="10"/>
    </row>
    <row r="38" spans="1:17" x14ac:dyDescent="0.25">
      <c r="A38" s="10"/>
      <c r="B38" s="20" t="s">
        <v>592</v>
      </c>
      <c r="C38" s="10"/>
      <c r="D38" s="27" t="str">
        <f>IFERROR(VLOOKUP("CAPI*",$J$33:$L$47,3,0)-$L$34,"")</f>
        <v/>
      </c>
      <c r="E38" s="458" t="str">
        <f>IFERROR(VLOOKUP("CAPI*",$J$14:$N$23,5,0),"")</f>
        <v/>
      </c>
      <c r="F38" s="26" t="str">
        <f>IFERROR(($L$34-VLOOKUP("CAPI*",$J$33:$L$47,3,0))/$J$11,"")</f>
        <v/>
      </c>
      <c r="G38" s="10"/>
      <c r="H38" s="21">
        <v>6</v>
      </c>
      <c r="I38" s="10"/>
      <c r="J38" s="23" t="str">
        <f>IFERROR(VLOOKUP($H38,'LM ADECUADO'!$A$2:$L$891,9,0),"")</f>
        <v/>
      </c>
      <c r="K38" s="10"/>
      <c r="L38" s="447" t="str">
        <f>IFERROR(VLOOKUP($H38,'LM ADECUADO'!$A$2:$L$891,12,0),"")</f>
        <v/>
      </c>
      <c r="M38" s="452"/>
      <c r="N38" s="455" t="str">
        <f>IFERROR(VLOOKUP($P38,'LM PT'!$G$2:$L$891,5,0),"")</f>
        <v/>
      </c>
      <c r="O38" s="10"/>
      <c r="P38" s="25" t="str">
        <f>IFERROR(VLOOKUP($H38,'LM PT'!$A$2:$G$891,7,0),"")</f>
        <v/>
      </c>
      <c r="Q38" s="10"/>
    </row>
    <row r="39" spans="1:17" x14ac:dyDescent="0.25">
      <c r="A39" s="10"/>
      <c r="B39" s="20" t="s">
        <v>593</v>
      </c>
      <c r="C39" s="10"/>
      <c r="D39" s="27" t="str">
        <f>IFERROR(VLOOKUP("ETQ*",$J$33:$L$47,3,0)-$L$34,"")</f>
        <v/>
      </c>
      <c r="E39" s="458" t="str">
        <f>IFERROR(VLOOKUP("ETQ*",$J$14:$N$23,5,0),"")</f>
        <v/>
      </c>
      <c r="F39" s="26" t="str">
        <f>IFERROR(($L$34-VLOOKUP("ETQ*",$J$33:$L$47,3,0))/$J$11,"")</f>
        <v/>
      </c>
      <c r="G39" s="10"/>
      <c r="H39" s="21">
        <v>7</v>
      </c>
      <c r="I39" s="10"/>
      <c r="J39" s="23" t="str">
        <f>IFERROR(VLOOKUP($H39,'LM ADECUADO'!$A$2:$L$891,9,0),"")</f>
        <v/>
      </c>
      <c r="K39" s="10"/>
      <c r="L39" s="447" t="str">
        <f>IFERROR(VLOOKUP($H39,'LM ADECUADO'!$A$2:$L$891,12,0),"")</f>
        <v/>
      </c>
      <c r="M39" s="452"/>
      <c r="N39" s="455" t="str">
        <f>IFERROR(VLOOKUP($P39,'LM PT'!$G$2:$L$891,5,0),"")</f>
        <v/>
      </c>
      <c r="O39" s="10"/>
      <c r="P39" s="25" t="str">
        <f>IFERROR(VLOOKUP($H39,'LM PT'!$A$2:$G$891,7,0),"")</f>
        <v/>
      </c>
      <c r="Q39" s="10"/>
    </row>
    <row r="40" spans="1:17" x14ac:dyDescent="0.25">
      <c r="A40" s="10"/>
      <c r="B40" s="20" t="s">
        <v>594</v>
      </c>
      <c r="C40" s="10"/>
      <c r="D40" s="27" t="str">
        <f>IFERROR(VLOOKUP("INS*",$J$33:$L$47,3,0)-$L$34,"")</f>
        <v/>
      </c>
      <c r="E40" s="458" t="str">
        <f>IFERROR(VLOOKUP("INS*",$J$14:$N$23,5,0),"")</f>
        <v/>
      </c>
      <c r="F40" s="26" t="str">
        <f>IFERROR(($L$34-VLOOKUP("INS*",$J$33:$L$47,3,0))/$J$11,"")</f>
        <v/>
      </c>
      <c r="G40" s="10"/>
      <c r="H40" s="21">
        <v>8</v>
      </c>
      <c r="I40" s="10"/>
      <c r="J40" s="23" t="str">
        <f>IFERROR(VLOOKUP($H40,'LM ADECUADO'!$A$2:$L$891,9,0),"")</f>
        <v/>
      </c>
      <c r="K40" s="10"/>
      <c r="L40" s="447" t="str">
        <f>IFERROR(VLOOKUP($H40,'LM ADECUADO'!$A$2:$L$891,12,0),"")</f>
        <v/>
      </c>
      <c r="M40" s="452"/>
      <c r="N40" s="455" t="str">
        <f>IFERROR(VLOOKUP($P40,'LM PT'!$G$2:$L$891,5,0),"")</f>
        <v/>
      </c>
      <c r="O40" s="10"/>
      <c r="P40" s="25" t="str">
        <f>IFERROR(VLOOKUP($H40,'LM PT'!$A$2:$G$891,7,0),"")</f>
        <v/>
      </c>
      <c r="Q40" s="10"/>
    </row>
    <row r="41" spans="1:17" x14ac:dyDescent="0.25">
      <c r="A41" s="10"/>
      <c r="B41" s="20" t="s">
        <v>595</v>
      </c>
      <c r="C41" s="10"/>
      <c r="D41" s="27" t="str">
        <f>IFERROR(VLOOKUP("CUCH*",$J$33:$L$42,3,0)-$L$34,"")</f>
        <v/>
      </c>
      <c r="E41" s="458" t="str">
        <f>IFERROR(VLOOKUP("CUCH*",$J$14:$N$23,5,0),"")</f>
        <v/>
      </c>
      <c r="F41" s="26" t="str">
        <f>IFERROR(($L$34-VLOOKUP("CUCH*",$J$33:$L$42,3,0))/$J$11,"")</f>
        <v/>
      </c>
      <c r="G41" s="10"/>
      <c r="H41" s="21">
        <v>9</v>
      </c>
      <c r="I41" s="10"/>
      <c r="J41" s="23" t="str">
        <f>IFERROR(VLOOKUP($H41,'LM ADECUADO'!$A$2:$L$891,9,0),"")</f>
        <v/>
      </c>
      <c r="K41" s="10"/>
      <c r="L41" s="447" t="str">
        <f>IFERROR(VLOOKUP($H41,'LM ADECUADO'!$A$2:$L$891,12,0),"")</f>
        <v/>
      </c>
      <c r="M41" s="452"/>
      <c r="N41" s="455" t="str">
        <f>IFERROR(VLOOKUP($P41,'LM PT'!$G$2:$L$891,5,0),"")</f>
        <v/>
      </c>
      <c r="O41" s="10"/>
      <c r="P41" s="25" t="str">
        <f>IFERROR(VLOOKUP($H41,'LM PT'!$A$2:$G$891,7,0),"")</f>
        <v/>
      </c>
      <c r="Q41" s="10"/>
    </row>
    <row r="42" spans="1:17" x14ac:dyDescent="0.25">
      <c r="A42" s="10"/>
      <c r="B42" s="20" t="s">
        <v>596</v>
      </c>
      <c r="C42" s="10"/>
      <c r="D42" s="27">
        <f>IFERROR(VLOOKUP("TUB*",$J$33:$L$42,3,0)-$L$34,"")</f>
        <v>261</v>
      </c>
      <c r="E42" s="458" t="str">
        <f>IFERROR(VLOOKUP("TUB*",$J$14:$N$23,5,0),"")</f>
        <v>ST</v>
      </c>
      <c r="F42" s="26">
        <f>IFERROR(($L$34-VLOOKUP("TUB*",$J$33:$L$42,3,0))/$J$11,"")</f>
        <v>-1.9966340269277846E-2</v>
      </c>
      <c r="G42" s="10"/>
      <c r="H42" s="21">
        <v>10</v>
      </c>
      <c r="I42" s="10"/>
      <c r="J42" s="23" t="str">
        <f>IFERROR(VLOOKUP($H42,'LM ADECUADO'!$A$2:$L$891,9,0),"")</f>
        <v/>
      </c>
      <c r="K42" s="10"/>
      <c r="L42" s="447" t="str">
        <f>IFERROR(VLOOKUP($H42,'LM ADECUADO'!$A$2:$L$891,12,0),"")</f>
        <v/>
      </c>
      <c r="M42" s="452"/>
      <c r="N42" s="455" t="str">
        <f>IFERROR(VLOOKUP($P42,'LM PT'!$G$2:$L$891,5,0),"")</f>
        <v/>
      </c>
      <c r="O42" s="10"/>
      <c r="P42" s="451" t="str">
        <f>IFERROR(VLOOKUP($H42,'LM PT'!$A$2:$G$891,7,0),"")</f>
        <v/>
      </c>
      <c r="Q42" s="10"/>
    </row>
    <row r="43" spans="1:17" x14ac:dyDescent="0.25">
      <c r="A43" s="10"/>
      <c r="B43" s="20" t="s">
        <v>597</v>
      </c>
      <c r="C43" s="10"/>
      <c r="D43" s="27" t="str">
        <f>IFERROR(VLOOKUP("AMP*",$J$33:$L$42,3,0)-$L$34,"")</f>
        <v/>
      </c>
      <c r="E43" s="458" t="str">
        <f>IFERROR(VLOOKUP("AMP*",$J$14:$N$23,5,0),"")</f>
        <v/>
      </c>
      <c r="F43" s="26" t="str">
        <f>IFERROR(($L$34-VLOOKUP("AMP*",$J$33:$L$42,3,0))/$J$11,"")</f>
        <v/>
      </c>
      <c r="G43" s="10"/>
      <c r="H43" s="10"/>
      <c r="I43" s="10"/>
      <c r="J43" s="10"/>
      <c r="K43" s="10"/>
      <c r="L43" s="10"/>
      <c r="M43" s="452"/>
      <c r="N43" s="10"/>
      <c r="O43" s="10"/>
      <c r="P43" s="10"/>
      <c r="Q43" s="10"/>
    </row>
    <row r="44" spans="1:17" x14ac:dyDescent="0.25">
      <c r="A44" s="10"/>
      <c r="B44" s="20" t="s">
        <v>598</v>
      </c>
      <c r="C44" s="10"/>
      <c r="D44" s="27" t="str">
        <f>IFERROR(VLOOKUP("COP*",$J$33:$L$42,3,0)-$L$34,"")</f>
        <v/>
      </c>
      <c r="E44" s="458" t="str">
        <f>IFERROR(VLOOKUP("COP*",$J$14:$N$23,5,0),"")</f>
        <v/>
      </c>
      <c r="F44" s="26" t="str">
        <f>IFERROR(($L$34-VLOOKUP("COP*",$J$33:$L$42,3,0))/$J$11,"")</f>
        <v/>
      </c>
      <c r="G44" s="10"/>
      <c r="H44" s="17" t="s">
        <v>613</v>
      </c>
      <c r="I44" s="10"/>
      <c r="J44" s="10"/>
      <c r="K44" s="10"/>
      <c r="L44" s="22" t="s">
        <v>567</v>
      </c>
      <c r="M44" s="10"/>
      <c r="N44" s="486">
        <f>IFERROR(VLOOKUP($D$6,'LM ADECUADO'!$B$2:$L$891,9,0),"")</f>
        <v>30</v>
      </c>
      <c r="O44" s="486"/>
      <c r="P44" s="487"/>
      <c r="Q44" s="10"/>
    </row>
    <row r="45" spans="1:17" x14ac:dyDescent="0.25">
      <c r="A45" s="10"/>
      <c r="B45" s="20" t="s">
        <v>599</v>
      </c>
      <c r="C45" s="10"/>
      <c r="D45" s="27" t="str">
        <f>IFERROR(VLOOKUP("JER*",$J$33:$L$42,3,0)-$L$34,"")</f>
        <v/>
      </c>
      <c r="E45" s="458" t="str">
        <f>IFERROR(VLOOKUP("JER*",$J$14:$N$23,5,0),"")</f>
        <v/>
      </c>
      <c r="F45" s="26" t="str">
        <f>IFERROR(($L$34-VLOOKUP("JER*",$J$33:$L$42,3,0))/$J$11,"")</f>
        <v/>
      </c>
      <c r="G45" s="10"/>
      <c r="H45" s="21" t="s">
        <v>614</v>
      </c>
      <c r="I45" s="10"/>
      <c r="J45" s="462" t="s">
        <v>619</v>
      </c>
      <c r="K45" s="21"/>
      <c r="L45" s="463">
        <f>IFERROR($L$34*$N$44,"")</f>
        <v>392160</v>
      </c>
      <c r="M45" s="452"/>
      <c r="N45" s="10"/>
      <c r="O45" s="10"/>
      <c r="P45" s="10"/>
      <c r="Q45" s="10"/>
    </row>
    <row r="46" spans="1:17" x14ac:dyDescent="0.25">
      <c r="A46" s="10"/>
      <c r="B46" s="20" t="s">
        <v>600</v>
      </c>
      <c r="C46" s="10"/>
      <c r="D46" s="27" t="str">
        <f>IFERROR(VLOOKUP("SUBT*",$J$33:$L$42,3,0)-$L$34,"")</f>
        <v/>
      </c>
      <c r="E46" s="458" t="str">
        <f>IFERROR(VLOOKUP("SUBT*",$J$14:$N$23,5,0),"")</f>
        <v/>
      </c>
      <c r="F46" s="26" t="str">
        <f>IFERROR(($L$34-VLOOKUP("SUBT*",$J$33:$L$42,3,0))/$J$11,"")</f>
        <v/>
      </c>
      <c r="G46" s="10"/>
      <c r="H46" s="21" t="s">
        <v>615</v>
      </c>
      <c r="I46" s="10"/>
      <c r="J46" s="461" t="s">
        <v>620</v>
      </c>
      <c r="K46" s="21"/>
      <c r="L46" s="464">
        <f>IFERROR(IF($F$13="CAP",$L$45/$D$13,$L$45/($D$13*1000)),"")</f>
        <v>1.9608000000000001</v>
      </c>
      <c r="M46" s="452"/>
      <c r="N46" s="10"/>
      <c r="O46" s="10"/>
      <c r="P46" s="10"/>
      <c r="Q46" s="10"/>
    </row>
    <row r="47" spans="1:17" x14ac:dyDescent="0.25">
      <c r="A47" s="10"/>
      <c r="B47" s="20" t="s">
        <v>601</v>
      </c>
      <c r="C47" s="10"/>
      <c r="D47" s="27" t="str">
        <f>IFERROR(VLOOKUP("VIAL*",$J$33:$L$42,3,0)-$L$34,"")</f>
        <v/>
      </c>
      <c r="E47" s="458" t="str">
        <f>IFERROR(VLOOKUP("VIA*",$J$14:$N$23,5,0),"")</f>
        <v/>
      </c>
      <c r="F47" s="26" t="str">
        <f>IFERROR(($L$34-VLOOKUP("VIAL*",$J$33:$L$42,3,0))/$J$11,"")</f>
        <v/>
      </c>
      <c r="G47" s="10"/>
      <c r="H47" s="21" t="s">
        <v>616</v>
      </c>
      <c r="I47" s="10"/>
      <c r="J47" s="461" t="s">
        <v>617</v>
      </c>
      <c r="K47" s="21"/>
      <c r="L47" s="464">
        <f>IFERROR(IF($F$13="CAP",($D$13-$L$45)/$L$45,((($D$13*1000)-$L$45)/$L$45)),"")</f>
        <v>-0.49000407996736028</v>
      </c>
      <c r="M47" s="452"/>
      <c r="N47" s="10"/>
      <c r="O47" s="10"/>
      <c r="P47" s="10"/>
      <c r="Q47" s="10"/>
    </row>
    <row r="48" spans="1:17" x14ac:dyDescent="0.25">
      <c r="A48" s="10"/>
      <c r="B48" s="20" t="s">
        <v>602</v>
      </c>
      <c r="C48" s="10"/>
      <c r="D48" s="27" t="str">
        <f>IFERROR(VLOOKUP("AGUJA*",$J$33:$L$42,3,0)-$L$34,"")</f>
        <v/>
      </c>
      <c r="E48" s="458" t="str">
        <f>IFERROR(VLOOKUP("AGUJ*",$J$14:$N$23,5,0),"")</f>
        <v/>
      </c>
      <c r="F48" s="26" t="str">
        <f>IFERROR(($L$34-VLOOKUP("AGUJA*",$J$33:$L$42,3,0))/$J$11,"")</f>
        <v/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ht="15.75" thickBot="1" x14ac:dyDescent="0.3">
      <c r="A49" s="10"/>
      <c r="B49" s="20" t="s">
        <v>603</v>
      </c>
      <c r="C49" s="10"/>
      <c r="D49" s="27" t="str">
        <f>IFERROR(VLOOKUP("VAL*",$J$33:$L$42,3,0)-$L$34,"")</f>
        <v/>
      </c>
      <c r="E49" s="458" t="str">
        <f>IFERROR(VLOOKUP("VAL*",$J$14:$N$23,5,0),"")</f>
        <v/>
      </c>
      <c r="F49" s="26" t="str">
        <f>IFERROR(($L$34-VLOOKUP("VAL*",$J$33:$L$42,3,0))/$J$11,"")</f>
        <v/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25">
      <c r="A50" s="10"/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10"/>
    </row>
  </sheetData>
  <sheetProtection selectLockedCells="1"/>
  <mergeCells count="11">
    <mergeCell ref="N44:P44"/>
    <mergeCell ref="B33:F33"/>
    <mergeCell ref="H30:P30"/>
    <mergeCell ref="B2:P4"/>
    <mergeCell ref="N11:P11"/>
    <mergeCell ref="H10:P10"/>
    <mergeCell ref="B15:F15"/>
    <mergeCell ref="B10:F10"/>
    <mergeCell ref="D11:F11"/>
    <mergeCell ref="D12:F12"/>
    <mergeCell ref="D13:E13"/>
  </mergeCells>
  <phoneticPr fontId="4" type="noConversion"/>
  <conditionalFormatting sqref="D11:F11">
    <cfRule type="cellIs" dxfId="19" priority="51" operator="lessThan">
      <formula>130000</formula>
    </cfRule>
    <cfRule type="cellIs" dxfId="18" priority="53" operator="greaterThan">
      <formula>180000</formula>
    </cfRule>
  </conditionalFormatting>
  <conditionalFormatting sqref="F16">
    <cfRule type="cellIs" dxfId="17" priority="49" operator="equal">
      <formula>0</formula>
    </cfRule>
    <cfRule type="cellIs" dxfId="16" priority="50" operator="lessThan">
      <formula>0</formula>
    </cfRule>
    <cfRule type="cellIs" dxfId="15" priority="52" operator="greaterThan">
      <formula>0</formula>
    </cfRule>
  </conditionalFormatting>
  <conditionalFormatting sqref="F17:F31">
    <cfRule type="cellIs" dxfId="14" priority="54" operator="lessThan">
      <formula>0</formula>
    </cfRule>
  </conditionalFormatting>
  <conditionalFormatting sqref="F34">
    <cfRule type="cellIs" dxfId="13" priority="15" operator="equal">
      <formula>0</formula>
    </cfRule>
    <cfRule type="cellIs" dxfId="12" priority="16" operator="lessThan">
      <formula>0</formula>
    </cfRule>
    <cfRule type="cellIs" dxfId="11" priority="17" operator="greaterThan">
      <formula>0</formula>
    </cfRule>
  </conditionalFormatting>
  <conditionalFormatting sqref="F35:F49">
    <cfRule type="cellIs" dxfId="10" priority="18" operator="lessThan">
      <formula>0</formula>
    </cfRule>
  </conditionalFormatting>
  <conditionalFormatting sqref="L26">
    <cfRule type="cellIs" dxfId="9" priority="46" operator="notEqual">
      <formula>$L$14</formula>
    </cfRule>
    <cfRule type="cellIs" dxfId="8" priority="48" operator="equal">
      <formula>$L$14</formula>
    </cfRule>
  </conditionalFormatting>
  <conditionalFormatting sqref="L27">
    <cfRule type="cellIs" dxfId="7" priority="43" operator="greaterThan">
      <formula>1</formula>
    </cfRule>
    <cfRule type="cellIs" dxfId="6" priority="44" operator="lessThan">
      <formula>1</formula>
    </cfRule>
    <cfRule type="cellIs" dxfId="5" priority="45" operator="equal">
      <formula>1</formula>
    </cfRule>
  </conditionalFormatting>
  <conditionalFormatting sqref="L28">
    <cfRule type="cellIs" dxfId="4" priority="39" operator="greaterThan">
      <formula>0.05</formula>
    </cfRule>
    <cfRule type="cellIs" dxfId="3" priority="40" operator="between">
      <formula>0.01</formula>
      <formula>0.05</formula>
    </cfRule>
    <cfRule type="cellIs" dxfId="2" priority="41" operator="lessThan">
      <formula>0</formula>
    </cfRule>
    <cfRule type="cellIs" dxfId="1" priority="42" operator="equal">
      <formula>0</formula>
    </cfRule>
  </conditionalFormatting>
  <conditionalFormatting sqref="D6">
    <cfRule type="cellIs" dxfId="0" priority="1" operator="equal">
      <formula>0</formula>
    </cfRule>
  </conditionalFormatting>
  <dataValidations count="1">
    <dataValidation type="whole" allowBlank="1" showInputMessage="1" showErrorMessage="1" sqref="D6:D8" xr:uid="{7FEFF5BB-29D1-45A4-98D9-ED37BE75DC76}">
      <formula1>140000</formula1>
      <formula2>149999</formula2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Spinner 7">
              <controlPr defaultSize="0" autoPict="0">
                <anchor moveWithCells="1" siz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5" name="List Box 16">
              <controlPr defaultSize="0" autoLine="0" autoPict="0">
                <anchor moveWithCells="1">
                  <from>
                    <xdr:col>8</xdr:col>
                    <xdr:colOff>209550</xdr:colOff>
                    <xdr:row>5</xdr:row>
                    <xdr:rowOff>0</xdr:rowOff>
                  </from>
                  <to>
                    <xdr:col>9</xdr:col>
                    <xdr:colOff>2905125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8051DC-A661-4933-BFA3-F77FC465397F}">
          <x14:formula1>
            <xm:f>LISTAS!$B$2:$B$141</xm:f>
          </x14:formula1>
          <xm:sqref>J6:J8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00a7dda-1dfb-4981-816c-b114e2098a3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CBDD72A874B042B04B30320D6BA4F0" ma:contentTypeVersion="13" ma:contentTypeDescription="Crear nuevo documento." ma:contentTypeScope="" ma:versionID="1b555494ba19be3d881c72415e86c391">
  <xsd:schema xmlns:xsd="http://www.w3.org/2001/XMLSchema" xmlns:xs="http://www.w3.org/2001/XMLSchema" xmlns:p="http://schemas.microsoft.com/office/2006/metadata/properties" xmlns:ns3="e00a7dda-1dfb-4981-816c-b114e2098a36" xmlns:ns4="7700c81c-d51f-4bd4-92ba-7fc744e72721" targetNamespace="http://schemas.microsoft.com/office/2006/metadata/properties" ma:root="true" ma:fieldsID="3bd900617e9ebcc2472f451ad7c9ff6d" ns3:_="" ns4:_="">
    <xsd:import namespace="e00a7dda-1dfb-4981-816c-b114e2098a36"/>
    <xsd:import namespace="7700c81c-d51f-4bd4-92ba-7fc744e727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0a7dda-1dfb-4981-816c-b114e2098a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0c81c-d51f-4bd4-92ba-7fc744e7272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3B962A-9C8F-4B19-BD00-15688D6A71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CB74A1-3574-4644-9F0E-BDAB6020037A}">
  <ds:schemaRefs>
    <ds:schemaRef ds:uri="7700c81c-d51f-4bd4-92ba-7fc744e72721"/>
    <ds:schemaRef ds:uri="e00a7dda-1dfb-4981-816c-b114e2098a36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02FF47-4CB8-4337-AED0-77CA58BCE9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0a7dda-1dfb-4981-816c-b114e2098a36"/>
    <ds:schemaRef ds:uri="7700c81c-d51f-4bd4-92ba-7fc744e727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LM PT</vt:lpstr>
      <vt:lpstr>LM MP</vt:lpstr>
      <vt:lpstr>L ORD</vt:lpstr>
      <vt:lpstr>LISTAS</vt:lpstr>
      <vt:lpstr>INFORMACIÓN</vt:lpstr>
      <vt:lpstr>LM MP ADECUADO</vt:lpstr>
      <vt:lpstr>DEMO</vt:lpstr>
      <vt:lpstr>LM ADECUADO</vt:lpstr>
      <vt:lpstr>TABLA 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Mateo Aponte Castellanos</dc:creator>
  <cp:lastModifiedBy>Javier Aponte</cp:lastModifiedBy>
  <dcterms:created xsi:type="dcterms:W3CDTF">2023-09-26T19:52:50Z</dcterms:created>
  <dcterms:modified xsi:type="dcterms:W3CDTF">2023-11-23T03:45:24Z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0x010100C7CBDD72A874B042B04B30320D6BA4F0</vt:lpwstr>
  </property>
</Properties>
</file>