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fernandez/Google Drive/Internship_WB_Summer/Edit/Github/My_internship/"/>
    </mc:Choice>
  </mc:AlternateContent>
  <xr:revisionPtr revIDLastSave="0" documentId="13_ncr:1_{E05C548A-6A24-5740-9419-87B9EEB2A700}" xr6:coauthVersionLast="45" xr6:coauthVersionMax="45" xr10:uidLastSave="{00000000-0000-0000-0000-000000000000}"/>
  <bookViews>
    <workbookView xWindow="380" yWindow="460" windowWidth="28040" windowHeight="16140" activeTab="3" xr2:uid="{F2C3729D-3322-EB44-BE48-C85F23F1813D}"/>
  </bookViews>
  <sheets>
    <sheet name="lncalculadajavier" sheetId="4" r:id="rId1"/>
    <sheet name="lnpaper" sheetId="5" r:id="rId2"/>
    <sheet name="calculadajavier" sheetId="6" r:id="rId3"/>
    <sheet name="Sheet1" sheetId="1" r:id="rId4"/>
  </sheets>
  <definedNames>
    <definedName name="_xlnm._FilterDatabase" localSheetId="3" hidden="1">Sheet1!$V$23:$V$95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1" l="1"/>
  <c r="G37" i="1"/>
  <c r="G38" i="1"/>
  <c r="G41" i="1"/>
  <c r="G42" i="1"/>
  <c r="G39" i="1"/>
  <c r="G40" i="1"/>
  <c r="G35" i="1"/>
  <c r="F36" i="1"/>
  <c r="F37" i="1"/>
  <c r="F38" i="1"/>
  <c r="F41" i="1"/>
  <c r="F42" i="1"/>
  <c r="F39" i="1"/>
  <c r="F40" i="1"/>
  <c r="F35" i="1"/>
  <c r="I15" i="1"/>
  <c r="E27" i="1"/>
  <c r="E26" i="1"/>
  <c r="H15" i="1"/>
  <c r="H16" i="1"/>
  <c r="E21" i="1" l="1"/>
  <c r="F21" i="1"/>
  <c r="E22" i="1"/>
  <c r="E23" i="1"/>
  <c r="F23" i="1"/>
  <c r="E24" i="1"/>
  <c r="F24" i="1"/>
  <c r="F20" i="1"/>
  <c r="E20" i="1"/>
  <c r="E13" i="1"/>
  <c r="F13" i="1"/>
  <c r="E14" i="1"/>
  <c r="E15" i="1"/>
  <c r="F15" i="1"/>
  <c r="E16" i="1"/>
  <c r="F16" i="1"/>
  <c r="F12" i="1"/>
  <c r="E12" i="1"/>
  <c r="C5" i="1"/>
  <c r="Z25" i="1" l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AA24" i="1"/>
  <c r="Z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4" i="1"/>
  <c r="O25" i="1"/>
  <c r="P25" i="1" s="1"/>
  <c r="R25" i="1" s="1"/>
  <c r="O26" i="1"/>
  <c r="P26" i="1" s="1"/>
  <c r="R26" i="1" s="1"/>
  <c r="O27" i="1"/>
  <c r="P27" i="1" s="1"/>
  <c r="R27" i="1" s="1"/>
  <c r="O28" i="1"/>
  <c r="P28" i="1" s="1"/>
  <c r="R28" i="1" s="1"/>
  <c r="O29" i="1"/>
  <c r="P29" i="1" s="1"/>
  <c r="R29" i="1" s="1"/>
  <c r="O30" i="1"/>
  <c r="P30" i="1" s="1"/>
  <c r="R30" i="1" s="1"/>
  <c r="O31" i="1"/>
  <c r="P31" i="1" s="1"/>
  <c r="R31" i="1" s="1"/>
  <c r="O32" i="1"/>
  <c r="P32" i="1" s="1"/>
  <c r="R32" i="1" s="1"/>
  <c r="O33" i="1"/>
  <c r="P33" i="1" s="1"/>
  <c r="R33" i="1" s="1"/>
  <c r="O34" i="1"/>
  <c r="P34" i="1" s="1"/>
  <c r="R34" i="1" s="1"/>
  <c r="O35" i="1"/>
  <c r="P35" i="1" s="1"/>
  <c r="R35" i="1" s="1"/>
  <c r="O36" i="1"/>
  <c r="P36" i="1" s="1"/>
  <c r="R36" i="1" s="1"/>
  <c r="O37" i="1"/>
  <c r="P37" i="1" s="1"/>
  <c r="R37" i="1" s="1"/>
  <c r="O38" i="1"/>
  <c r="P38" i="1" s="1"/>
  <c r="R38" i="1" s="1"/>
  <c r="O39" i="1"/>
  <c r="P39" i="1" s="1"/>
  <c r="R39" i="1" s="1"/>
  <c r="O40" i="1"/>
  <c r="P40" i="1" s="1"/>
  <c r="R40" i="1" s="1"/>
  <c r="O41" i="1"/>
  <c r="P41" i="1" s="1"/>
  <c r="R41" i="1" s="1"/>
  <c r="O42" i="1"/>
  <c r="P42" i="1" s="1"/>
  <c r="R42" i="1" s="1"/>
  <c r="O43" i="1"/>
  <c r="P43" i="1" s="1"/>
  <c r="R43" i="1" s="1"/>
  <c r="O44" i="1"/>
  <c r="P44" i="1" s="1"/>
  <c r="R44" i="1" s="1"/>
  <c r="O45" i="1"/>
  <c r="P45" i="1" s="1"/>
  <c r="R45" i="1" s="1"/>
  <c r="O46" i="1"/>
  <c r="P46" i="1" s="1"/>
  <c r="R46" i="1" s="1"/>
  <c r="O47" i="1"/>
  <c r="P47" i="1" s="1"/>
  <c r="R47" i="1" s="1"/>
  <c r="O48" i="1"/>
  <c r="P48" i="1" s="1"/>
  <c r="R48" i="1" s="1"/>
  <c r="O49" i="1"/>
  <c r="P49" i="1" s="1"/>
  <c r="R49" i="1" s="1"/>
  <c r="O50" i="1"/>
  <c r="P50" i="1" s="1"/>
  <c r="R50" i="1" s="1"/>
  <c r="O51" i="1"/>
  <c r="P51" i="1" s="1"/>
  <c r="R51" i="1" s="1"/>
  <c r="O52" i="1"/>
  <c r="P52" i="1" s="1"/>
  <c r="R52" i="1" s="1"/>
  <c r="O53" i="1"/>
  <c r="P53" i="1" s="1"/>
  <c r="R53" i="1" s="1"/>
  <c r="O54" i="1"/>
  <c r="P54" i="1" s="1"/>
  <c r="R54" i="1" s="1"/>
  <c r="O55" i="1"/>
  <c r="P55" i="1" s="1"/>
  <c r="R55" i="1" s="1"/>
  <c r="O56" i="1"/>
  <c r="P56" i="1" s="1"/>
  <c r="R56" i="1" s="1"/>
  <c r="O57" i="1"/>
  <c r="P57" i="1" s="1"/>
  <c r="R57" i="1" s="1"/>
  <c r="O58" i="1"/>
  <c r="P58" i="1" s="1"/>
  <c r="R58" i="1" s="1"/>
  <c r="O59" i="1"/>
  <c r="P59" i="1" s="1"/>
  <c r="R59" i="1" s="1"/>
  <c r="O60" i="1"/>
  <c r="P60" i="1" s="1"/>
  <c r="R60" i="1" s="1"/>
  <c r="O61" i="1"/>
  <c r="P61" i="1" s="1"/>
  <c r="R61" i="1" s="1"/>
  <c r="O62" i="1"/>
  <c r="P62" i="1" s="1"/>
  <c r="R62" i="1" s="1"/>
  <c r="O63" i="1"/>
  <c r="P63" i="1" s="1"/>
  <c r="R63" i="1" s="1"/>
  <c r="O64" i="1"/>
  <c r="P64" i="1" s="1"/>
  <c r="R64" i="1" s="1"/>
  <c r="O65" i="1"/>
  <c r="P65" i="1" s="1"/>
  <c r="R65" i="1" s="1"/>
  <c r="O66" i="1"/>
  <c r="P66" i="1" s="1"/>
  <c r="R66" i="1" s="1"/>
  <c r="O67" i="1"/>
  <c r="P67" i="1" s="1"/>
  <c r="R67" i="1" s="1"/>
  <c r="O68" i="1"/>
  <c r="P68" i="1" s="1"/>
  <c r="R68" i="1" s="1"/>
  <c r="O69" i="1"/>
  <c r="P69" i="1" s="1"/>
  <c r="R69" i="1" s="1"/>
  <c r="O70" i="1"/>
  <c r="P70" i="1" s="1"/>
  <c r="R70" i="1" s="1"/>
  <c r="O71" i="1"/>
  <c r="P71" i="1" s="1"/>
  <c r="R71" i="1" s="1"/>
  <c r="O72" i="1"/>
  <c r="P72" i="1" s="1"/>
  <c r="R72" i="1" s="1"/>
  <c r="O73" i="1"/>
  <c r="P73" i="1" s="1"/>
  <c r="R73" i="1" s="1"/>
  <c r="O74" i="1"/>
  <c r="P74" i="1" s="1"/>
  <c r="R74" i="1" s="1"/>
  <c r="O75" i="1"/>
  <c r="P75" i="1" s="1"/>
  <c r="R75" i="1" s="1"/>
  <c r="O76" i="1"/>
  <c r="P76" i="1" s="1"/>
  <c r="R76" i="1" s="1"/>
  <c r="O77" i="1"/>
  <c r="P77" i="1" s="1"/>
  <c r="R77" i="1" s="1"/>
  <c r="O78" i="1"/>
  <c r="P78" i="1" s="1"/>
  <c r="R78" i="1" s="1"/>
  <c r="O79" i="1"/>
  <c r="P79" i="1" s="1"/>
  <c r="R79" i="1" s="1"/>
  <c r="O80" i="1"/>
  <c r="P80" i="1" s="1"/>
  <c r="R80" i="1" s="1"/>
  <c r="O81" i="1"/>
  <c r="P81" i="1" s="1"/>
  <c r="R81" i="1" s="1"/>
  <c r="O82" i="1"/>
  <c r="P82" i="1" s="1"/>
  <c r="R82" i="1" s="1"/>
  <c r="O83" i="1"/>
  <c r="P83" i="1" s="1"/>
  <c r="R83" i="1" s="1"/>
  <c r="O84" i="1"/>
  <c r="P84" i="1" s="1"/>
  <c r="R84" i="1" s="1"/>
  <c r="O85" i="1"/>
  <c r="P85" i="1" s="1"/>
  <c r="R85" i="1" s="1"/>
  <c r="O86" i="1"/>
  <c r="P86" i="1" s="1"/>
  <c r="R86" i="1" s="1"/>
  <c r="O87" i="1"/>
  <c r="P87" i="1" s="1"/>
  <c r="R87" i="1" s="1"/>
  <c r="O88" i="1"/>
  <c r="P88" i="1" s="1"/>
  <c r="R88" i="1" s="1"/>
  <c r="O89" i="1"/>
  <c r="P89" i="1" s="1"/>
  <c r="R89" i="1" s="1"/>
  <c r="O90" i="1"/>
  <c r="P90" i="1" s="1"/>
  <c r="R90" i="1" s="1"/>
  <c r="O91" i="1"/>
  <c r="P91" i="1" s="1"/>
  <c r="R91" i="1" s="1"/>
  <c r="O92" i="1"/>
  <c r="P92" i="1" s="1"/>
  <c r="R92" i="1" s="1"/>
  <c r="O93" i="1"/>
  <c r="P93" i="1" s="1"/>
  <c r="R93" i="1" s="1"/>
  <c r="O94" i="1"/>
  <c r="P94" i="1" s="1"/>
  <c r="R94" i="1" s="1"/>
  <c r="O95" i="1"/>
  <c r="P95" i="1" s="1"/>
  <c r="R95" i="1" s="1"/>
  <c r="O24" i="1"/>
  <c r="P24" i="1" s="1"/>
  <c r="R24" i="1" s="1"/>
  <c r="I29" i="1"/>
  <c r="I28" i="1"/>
  <c r="K24" i="1"/>
  <c r="K25" i="1" s="1"/>
  <c r="J28" i="1" s="1"/>
  <c r="J29" i="1" s="1"/>
  <c r="I25" i="1"/>
  <c r="H6" i="1"/>
  <c r="F6" i="1"/>
  <c r="C6" i="1"/>
  <c r="C7" i="1" a="1"/>
  <c r="C7" i="1" s="1"/>
  <c r="F14" i="1" l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<sst xmlns="http://schemas.openxmlformats.org/spreadsheetml/2006/main" count="140" uniqueCount="58">
  <si>
    <t>sd</t>
  </si>
  <si>
    <t>Colombia</t>
  </si>
  <si>
    <t>United States</t>
  </si>
  <si>
    <t>Output / Emp</t>
  </si>
  <si>
    <t>Value Added / Emp</t>
  </si>
  <si>
    <t>Exports</t>
  </si>
  <si>
    <t>Imports</t>
  </si>
  <si>
    <t>R&amp;D+i / Emp</t>
  </si>
  <si>
    <t>Greater participation of Chinese import share is associated with lower management capacities</t>
  </si>
  <si>
    <t>Management reduces geographical distance and increases trade between countries</t>
  </si>
  <si>
    <t>Coefficients</t>
  </si>
  <si>
    <t>Dependent Variable</t>
  </si>
  <si>
    <t>colombia</t>
  </si>
  <si>
    <t>usa</t>
  </si>
  <si>
    <t>miles</t>
  </si>
  <si>
    <t>trm</t>
  </si>
  <si>
    <t>usd</t>
  </si>
  <si>
    <t>id edit</t>
  </si>
  <si>
    <t>id en pesos</t>
  </si>
  <si>
    <t>id en dolares</t>
  </si>
  <si>
    <t>empleados</t>
  </si>
  <si>
    <t>id calculada Javier</t>
  </si>
  <si>
    <t>id paper</t>
  </si>
  <si>
    <t>management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</si>
  <si>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</si>
  <si>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</si>
  <si>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</si>
  <si>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</si>
  <si>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</si>
  <si>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</si>
  <si>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</si>
  <si>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</si>
  <si>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</si>
  <si>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</si>
  <si>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</si>
  <si>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</si>
  <si>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</si>
  <si>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</si>
  <si>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</si>
  <si>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</si>
  <si>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</si>
  <si>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</si>
  <si>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</si>
  <si>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</si>
  <si>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</si>
  <si>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</si>
  <si>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</si>
  <si>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Semi-elasticities with One standard deviation change in management </t>
  </si>
  <si>
    <t>Semi-elasticities with a 10% point-increase in management</t>
  </si>
  <si>
    <t>ln</t>
  </si>
  <si>
    <t>Coefficient</t>
  </si>
  <si>
    <t>Exports - For entire sample:(1+Exp)</t>
  </si>
  <si>
    <t>Exports - For exporters</t>
  </si>
  <si>
    <t>Products - For exporters</t>
  </si>
  <si>
    <t>Products- For entire sample:(1+Exp)</t>
  </si>
  <si>
    <t>Destinations - For exporters</t>
  </si>
  <si>
    <t>Destinations - For entire sample:(1+Exp)</t>
  </si>
  <si>
    <t>From 25pctl to 75pctl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</si>
</sst>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43" fontId="0" fillId="0" borderId="0" xfId="1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4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10" fontId="0" fillId="0" borderId="6" xfId="2" applyNumberFormat="1" applyFont="1" applyBorder="1"/>
    <xf numFmtId="10" fontId="0" fillId="0" borderId="4" xfId="2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5" fontId="0" fillId="0" borderId="0" xfId="2" applyNumberFormat="1" applyFont="1"/>
    <xf numFmtId="0" fontId="0" fillId="0" borderId="4" xfId="0" applyBorder="1" applyAlignment="1">
      <alignment wrapText="1"/>
    </xf>
    <xf numFmtId="9" fontId="2" fillId="0" borderId="5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0D27-3FF4-FB49-AF29-6F7B94936D7C}">
  <dimension ref="A1:I18"/>
  <sheetViews>
    <sheetView workbookViewId="0">
      <selection activeCell="G25" sqref="G25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0.28219311041435186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46.700970542765425</v>
      </c>
      <c r="D12" s="9">
        <v>46.700970542765425</v>
      </c>
      <c r="E12" s="9">
        <v>586.45283924274077</v>
      </c>
      <c r="F12" s="9">
        <v>9.5042087492464241E-36</v>
      </c>
    </row>
    <row r="13" spans="1:9" x14ac:dyDescent="0.2">
      <c r="A13" s="9" t="s">
        <v>33</v>
      </c>
      <c r="B13" s="9">
        <v>70</v>
      </c>
      <c r="C13" s="9">
        <v>5.5743066095728597</v>
      </c>
      <c r="D13" s="9">
        <v>7.9632951565326571E-2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52.275277152338283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7.2658420034435078</v>
      </c>
      <c r="C17" s="9">
        <v>6.3753999666061753E-2</v>
      </c>
      <c r="D17" s="9">
        <v>113.96684194719383</v>
      </c>
      <c r="E17" s="9">
        <v>3.1710962782863265E-81</v>
      </c>
      <c r="F17" s="9">
        <v>7.1386886604856663</v>
      </c>
      <c r="G17" s="9">
        <v>7.3929953464013494</v>
      </c>
      <c r="H17" s="9">
        <v>7.1386886604856663</v>
      </c>
      <c r="I17" s="9">
        <v>7.3929953464013494</v>
      </c>
    </row>
    <row r="18" spans="1:9" ht="17" thickBot="1" x14ac:dyDescent="0.25">
      <c r="A18" s="10" t="s">
        <v>23</v>
      </c>
      <c r="B18" s="10">
        <v>2.688956146482461</v>
      </c>
      <c r="C18" s="10">
        <v>0.11103686024523915</v>
      </c>
      <c r="D18" s="10">
        <v>24.216788375892079</v>
      </c>
      <c r="E18" s="10">
        <v>9.5042087492460179E-36</v>
      </c>
      <c r="F18" s="10">
        <v>2.4675001116348056</v>
      </c>
      <c r="G18" s="10">
        <v>2.9104121813301163</v>
      </c>
      <c r="H18" s="10">
        <v>2.4675001116348056</v>
      </c>
      <c r="I18" s="10">
        <v>2.9104121813301163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524-DC12-BE43-A479-872EA3D1C589}">
  <dimension ref="A1:I18"/>
  <sheetViews>
    <sheetView workbookViewId="0">
      <selection activeCell="E32" sqref="E32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0.28219311041435174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46.700970542765432</v>
      </c>
      <c r="D12" s="9">
        <v>46.700970542765432</v>
      </c>
      <c r="E12" s="9">
        <v>586.45283924274122</v>
      </c>
      <c r="F12" s="9">
        <v>9.5042087492462878E-36</v>
      </c>
    </row>
    <row r="13" spans="1:9" x14ac:dyDescent="0.2">
      <c r="A13" s="9" t="s">
        <v>33</v>
      </c>
      <c r="B13" s="9">
        <v>70</v>
      </c>
      <c r="C13" s="9">
        <v>5.5743066095728562</v>
      </c>
      <c r="D13" s="9">
        <v>7.9632951565326515E-2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52.27527715233829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12.838596215693313</v>
      </c>
      <c r="C17" s="9">
        <v>6.3753999666061725E-2</v>
      </c>
      <c r="D17" s="9">
        <v>201.37711018823663</v>
      </c>
      <c r="E17" s="9">
        <v>1.7771041678551769E-98</v>
      </c>
      <c r="F17" s="9">
        <v>12.711442872735471</v>
      </c>
      <c r="G17" s="9">
        <v>12.965749558651154</v>
      </c>
      <c r="H17" s="9">
        <v>12.711442872735471</v>
      </c>
      <c r="I17" s="9">
        <v>12.965749558651154</v>
      </c>
    </row>
    <row r="18" spans="1:9" ht="17" thickBot="1" x14ac:dyDescent="0.25">
      <c r="A18" s="10" t="s">
        <v>23</v>
      </c>
      <c r="B18" s="10">
        <v>2.6889561464824583</v>
      </c>
      <c r="C18" s="10">
        <v>0.11103686024523911</v>
      </c>
      <c r="D18" s="10">
        <v>24.216788375892065</v>
      </c>
      <c r="E18" s="10">
        <v>9.5042087492462878E-36</v>
      </c>
      <c r="F18" s="10">
        <v>2.467500111634803</v>
      </c>
      <c r="G18" s="10">
        <v>2.9104121813301136</v>
      </c>
      <c r="H18" s="10">
        <v>2.467500111634803</v>
      </c>
      <c r="I18" s="10">
        <v>2.9104121813301136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399E-0301-9144-ADD1-646DC5E5E0E6}">
  <dimension ref="A1:I18"/>
  <sheetViews>
    <sheetView workbookViewId="0">
      <selection activeCell="F31" sqref="F31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0.9218963894506006</v>
      </c>
    </row>
    <row r="5" spans="1:9" x14ac:dyDescent="0.2">
      <c r="A5" s="9" t="s">
        <v>27</v>
      </c>
      <c r="B5" s="9">
        <v>0.84989295288205335</v>
      </c>
    </row>
    <row r="6" spans="1:9" x14ac:dyDescent="0.2">
      <c r="A6" s="9" t="s">
        <v>28</v>
      </c>
      <c r="B6" s="9">
        <v>0.84774856649465413</v>
      </c>
    </row>
    <row r="7" spans="1:9" x14ac:dyDescent="0.2">
      <c r="A7" s="9" t="s">
        <v>29</v>
      </c>
      <c r="B7" s="9">
        <v>2110.7047861918863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1765696988.9513316</v>
      </c>
      <c r="D12" s="9">
        <v>1765696988.9513316</v>
      </c>
      <c r="E12" s="9">
        <v>396.33386868903955</v>
      </c>
      <c r="F12" s="9">
        <v>1.5351000866399715E-30</v>
      </c>
    </row>
    <row r="13" spans="1:9" x14ac:dyDescent="0.2">
      <c r="A13" s="9" t="s">
        <v>33</v>
      </c>
      <c r="B13" s="9">
        <v>70</v>
      </c>
      <c r="C13" s="9">
        <v>311855228.61173356</v>
      </c>
      <c r="D13" s="9">
        <v>4455074.6944533363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2077552217.5630651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-873.35778269779257</v>
      </c>
      <c r="C17" s="9">
        <v>476.85739753336185</v>
      </c>
      <c r="D17" s="9">
        <v>-1.8314862833530663</v>
      </c>
      <c r="E17" s="9">
        <v>7.1283111549537259E-2</v>
      </c>
      <c r="F17" s="9">
        <v>-1824.4198733609546</v>
      </c>
      <c r="G17" s="9">
        <v>77.704307965369594</v>
      </c>
      <c r="H17" s="9">
        <v>-1824.4198733609546</v>
      </c>
      <c r="I17" s="9">
        <v>77.704307965369594</v>
      </c>
    </row>
    <row r="18" spans="1:9" ht="17" thickBot="1" x14ac:dyDescent="0.25">
      <c r="A18" s="10" t="s">
        <v>23</v>
      </c>
      <c r="B18" s="10">
        <v>16534.035074630763</v>
      </c>
      <c r="C18" s="10">
        <v>830.51649283435665</v>
      </c>
      <c r="D18" s="10">
        <v>19.908135741174757</v>
      </c>
      <c r="E18" s="10">
        <v>1.5351000866399495E-30</v>
      </c>
      <c r="F18" s="10">
        <v>14877.622159383875</v>
      </c>
      <c r="G18" s="10">
        <v>18190.447989877652</v>
      </c>
      <c r="H18" s="10">
        <v>14877.622159383875</v>
      </c>
      <c r="I18" s="10">
        <v>18190.447989877652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0F81-644A-F342-85C6-A2A5E10AF9E0}">
  <dimension ref="C2:AB95"/>
  <sheetViews>
    <sheetView tabSelected="1" topLeftCell="C20" workbookViewId="0">
      <selection activeCell="D34" sqref="D34"/>
    </sheetView>
  </sheetViews>
  <sheetFormatPr baseColWidth="10" defaultRowHeight="16" x14ac:dyDescent="0.2"/>
  <cols>
    <col min="3" max="3" width="32.83203125" customWidth="1"/>
    <col min="4" max="4" width="23.83203125" customWidth="1"/>
    <col min="5" max="5" width="12.1640625" customWidth="1"/>
    <col min="6" max="6" width="15.33203125" customWidth="1"/>
    <col min="7" max="7" width="12.1640625" customWidth="1"/>
    <col min="8" max="8" width="27.1640625" customWidth="1"/>
    <col min="9" max="11" width="14" bestFit="1" customWidth="1"/>
    <col min="12" max="13" width="15" customWidth="1"/>
    <col min="15" max="15" width="11.1640625" bestFit="1" customWidth="1"/>
    <col min="16" max="16" width="13" customWidth="1"/>
    <col min="22" max="22" width="11" bestFit="1" customWidth="1"/>
    <col min="23" max="23" width="13" bestFit="1" customWidth="1"/>
  </cols>
  <sheetData>
    <row r="2" spans="3:9" ht="17" thickBot="1" x14ac:dyDescent="0.25">
      <c r="D2" t="s">
        <v>10</v>
      </c>
    </row>
    <row r="3" spans="3:9" ht="19" thickTop="1" thickBot="1" x14ac:dyDescent="0.25">
      <c r="D3" s="17" t="s">
        <v>11</v>
      </c>
      <c r="E3" s="15" t="s">
        <v>1</v>
      </c>
      <c r="F3" s="16" t="s">
        <v>2</v>
      </c>
    </row>
    <row r="4" spans="3:9" ht="17" thickTop="1" x14ac:dyDescent="0.2">
      <c r="C4" s="1">
        <v>0.1</v>
      </c>
      <c r="D4" s="14" t="s">
        <v>3</v>
      </c>
      <c r="E4" s="14">
        <v>0.24</v>
      </c>
      <c r="F4" s="14">
        <v>0.20899999999999999</v>
      </c>
    </row>
    <row r="5" spans="3:9" x14ac:dyDescent="0.2">
      <c r="C5" s="2">
        <f xml:space="preserve"> EXP(0.24/10)-1</f>
        <v>2.4290317890621527E-2</v>
      </c>
      <c r="D5" s="13" t="s">
        <v>4</v>
      </c>
      <c r="E5" s="13">
        <v>0.64</v>
      </c>
      <c r="F5" s="13">
        <v>0.498</v>
      </c>
    </row>
    <row r="6" spans="3:9" x14ac:dyDescent="0.2">
      <c r="C6" s="2">
        <f xml:space="preserve"> EXP(0.1351)-1</f>
        <v>0.14465124375262439</v>
      </c>
      <c r="D6" s="13" t="s">
        <v>7</v>
      </c>
      <c r="E6" s="13">
        <v>2.94</v>
      </c>
      <c r="F6" s="13">
        <f>0.385</f>
        <v>0.38500000000000001</v>
      </c>
      <c r="H6">
        <f>LN(1000)</f>
        <v>6.9077552789821368</v>
      </c>
    </row>
    <row r="7" spans="3:9" x14ac:dyDescent="0.2">
      <c r="C7" t="e" cm="1">
        <f t="array" ref="C7">exp</f>
        <v>#NAME?</v>
      </c>
      <c r="D7" s="13" t="s">
        <v>5</v>
      </c>
      <c r="E7" s="13">
        <v>2.92</v>
      </c>
      <c r="F7" s="13">
        <v>0.37</v>
      </c>
      <c r="H7">
        <v>0.92</v>
      </c>
    </row>
    <row r="8" spans="3:9" x14ac:dyDescent="0.2">
      <c r="C8" t="s">
        <v>0</v>
      </c>
      <c r="D8" s="13" t="s">
        <v>6</v>
      </c>
      <c r="E8" s="13">
        <v>2.37</v>
      </c>
      <c r="F8" s="13">
        <v>0.34</v>
      </c>
    </row>
    <row r="9" spans="3:9" x14ac:dyDescent="0.2">
      <c r="C9" s="2"/>
    </row>
    <row r="10" spans="3:9" ht="35" customHeight="1" thickBot="1" x14ac:dyDescent="0.25">
      <c r="D10" s="21" t="s">
        <v>48</v>
      </c>
      <c r="E10" s="21"/>
      <c r="F10" s="21"/>
      <c r="H10" t="s">
        <v>8</v>
      </c>
    </row>
    <row r="11" spans="3:9" ht="19" thickTop="1" thickBot="1" x14ac:dyDescent="0.25">
      <c r="D11" s="17" t="s">
        <v>11</v>
      </c>
      <c r="E11" s="15" t="s">
        <v>1</v>
      </c>
      <c r="F11" s="16" t="s">
        <v>2</v>
      </c>
    </row>
    <row r="12" spans="3:9" ht="17" thickTop="1" x14ac:dyDescent="0.2">
      <c r="D12" s="14" t="s">
        <v>3</v>
      </c>
      <c r="E12" s="18">
        <f xml:space="preserve"> EXP(E4/10)-1</f>
        <v>2.4290317890621527E-2</v>
      </c>
      <c r="F12" s="18">
        <f xml:space="preserve"> EXP(F4/10)-1</f>
        <v>2.1119934538304852E-2</v>
      </c>
      <c r="H12" t="s">
        <v>9</v>
      </c>
    </row>
    <row r="13" spans="3:9" x14ac:dyDescent="0.2">
      <c r="D13" s="13" t="s">
        <v>4</v>
      </c>
      <c r="E13" s="19">
        <f xml:space="preserve"> EXP(E5/10)-1</f>
        <v>6.6092398761505189E-2</v>
      </c>
      <c r="F13" s="19">
        <f xml:space="preserve"> EXP(F5/10)-1</f>
        <v>5.1060863180769189E-2</v>
      </c>
    </row>
    <row r="14" spans="3:9" x14ac:dyDescent="0.2">
      <c r="D14" s="13" t="s">
        <v>7</v>
      </c>
      <c r="E14" s="19">
        <f xml:space="preserve"> EXP(E6/10)-1</f>
        <v>0.34178390366697142</v>
      </c>
      <c r="F14" s="19">
        <f xml:space="preserve"> EXP(F6/10)-1</f>
        <v>3.9250728357983933E-2</v>
      </c>
    </row>
    <row r="15" spans="3:9" x14ac:dyDescent="0.2">
      <c r="D15" s="13" t="s">
        <v>5</v>
      </c>
      <c r="E15" s="19">
        <f xml:space="preserve"> EXP(E7/10)-1</f>
        <v>0.33910301763929374</v>
      </c>
      <c r="F15" s="19">
        <f xml:space="preserve"> EXP(F7/10)-1</f>
        <v>3.7693020838157176E-2</v>
      </c>
      <c r="H15" s="18">
        <f xml:space="preserve"> EXP(H7/100)-1</f>
        <v>9.2424500803804932E-3</v>
      </c>
      <c r="I15">
        <f>1/100</f>
        <v>0.01</v>
      </c>
    </row>
    <row r="16" spans="3:9" x14ac:dyDescent="0.2">
      <c r="D16" s="13" t="s">
        <v>6</v>
      </c>
      <c r="E16" s="19">
        <f xml:space="preserve"> EXP(E8/10)-1</f>
        <v>0.26744111777528357</v>
      </c>
      <c r="F16" s="19">
        <f xml:space="preserve"> EXP(F8/10)-1</f>
        <v>3.4584606728117917E-2</v>
      </c>
      <c r="H16" s="22">
        <f>(H7/4)</f>
        <v>0.23</v>
      </c>
    </row>
    <row r="18" spans="4:28" ht="51" customHeight="1" thickBot="1" x14ac:dyDescent="0.25">
      <c r="D18" s="20" t="s">
        <v>47</v>
      </c>
      <c r="E18" s="20"/>
      <c r="F18" s="20"/>
    </row>
    <row r="19" spans="4:28" ht="19" thickTop="1" thickBot="1" x14ac:dyDescent="0.25">
      <c r="D19" s="17" t="s">
        <v>11</v>
      </c>
      <c r="E19" s="15" t="s">
        <v>1</v>
      </c>
      <c r="F19" s="16" t="s">
        <v>2</v>
      </c>
    </row>
    <row r="20" spans="4:28" ht="17" thickTop="1" x14ac:dyDescent="0.2">
      <c r="D20" s="14" t="s">
        <v>3</v>
      </c>
      <c r="E20" s="18">
        <f>EXP(0.176*E4)-1</f>
        <v>4.3144803463427417E-2</v>
      </c>
      <c r="F20" s="18">
        <f>EXP(0.176*F4)-1</f>
        <v>3.7468903351215888E-2</v>
      </c>
    </row>
    <row r="21" spans="4:28" x14ac:dyDescent="0.2">
      <c r="D21" s="13" t="s">
        <v>4</v>
      </c>
      <c r="E21" s="19">
        <f>EXP(0.176*E5)-1</f>
        <v>0.11922893799616818</v>
      </c>
      <c r="F21" s="19">
        <f>EXP(0.176*F5)-1</f>
        <v>9.160380985215455E-2</v>
      </c>
      <c r="T21">
        <v>100</v>
      </c>
    </row>
    <row r="22" spans="4:28" x14ac:dyDescent="0.2">
      <c r="D22" s="13" t="s">
        <v>7</v>
      </c>
      <c r="E22" s="19">
        <f>EXP(0.176*E6)-1</f>
        <v>0.67772716588357818</v>
      </c>
      <c r="F22" s="19">
        <f>EXP(0.176*F6)-1</f>
        <v>7.0108451628794421E-2</v>
      </c>
      <c r="Z22" t="s">
        <v>49</v>
      </c>
      <c r="AA22" t="s">
        <v>49</v>
      </c>
    </row>
    <row r="23" spans="4:28" x14ac:dyDescent="0.2">
      <c r="D23" s="13" t="s">
        <v>5</v>
      </c>
      <c r="E23" s="19">
        <f>EXP(0.176*E7)-1</f>
        <v>0.67183194793027345</v>
      </c>
      <c r="F23" s="19">
        <f>EXP(0.176*F7)-1</f>
        <v>6.728709115097109E-2</v>
      </c>
      <c r="I23" s="3">
        <v>38000000</v>
      </c>
      <c r="J23" t="s">
        <v>14</v>
      </c>
      <c r="K23">
        <v>38000000000</v>
      </c>
      <c r="L23" t="s">
        <v>20</v>
      </c>
      <c r="N23" t="s">
        <v>17</v>
      </c>
      <c r="O23" t="s">
        <v>18</v>
      </c>
      <c r="P23" t="s">
        <v>19</v>
      </c>
      <c r="Q23" s="5" t="s">
        <v>21</v>
      </c>
      <c r="R23" s="5" t="s">
        <v>22</v>
      </c>
      <c r="S23" s="6" t="s">
        <v>23</v>
      </c>
      <c r="V23" s="8" t="s">
        <v>21</v>
      </c>
      <c r="W23" s="8" t="s">
        <v>22</v>
      </c>
      <c r="X23" t="s">
        <v>23</v>
      </c>
      <c r="Z23" s="8" t="s">
        <v>21</v>
      </c>
      <c r="AA23" s="8" t="s">
        <v>22</v>
      </c>
      <c r="AB23" t="s">
        <v>23</v>
      </c>
    </row>
    <row r="24" spans="4:28" x14ac:dyDescent="0.2">
      <c r="D24" s="13" t="s">
        <v>6</v>
      </c>
      <c r="E24" s="19">
        <f>EXP(0.176*E8)-1</f>
        <v>0.51758461216237195</v>
      </c>
      <c r="F24" s="19">
        <f>EXP(0.176*F8)-1</f>
        <v>6.1666666288695327E-2</v>
      </c>
      <c r="I24" s="3">
        <v>3800</v>
      </c>
      <c r="J24" t="s">
        <v>15</v>
      </c>
      <c r="K24" s="4">
        <f>I24</f>
        <v>3800</v>
      </c>
      <c r="L24">
        <v>4002</v>
      </c>
      <c r="M24">
        <f>L24/1000</f>
        <v>4.0019999999999998</v>
      </c>
      <c r="N24">
        <v>1974671</v>
      </c>
      <c r="O24">
        <f>N24*1000</f>
        <v>1974671000</v>
      </c>
      <c r="P24">
        <f>O24/3800</f>
        <v>519650.26315789472</v>
      </c>
      <c r="Q24">
        <f>N24/L24</f>
        <v>493.42103948025988</v>
      </c>
      <c r="R24">
        <f>P24/M24</f>
        <v>129847.64196848944</v>
      </c>
      <c r="S24" s="7">
        <v>0.38</v>
      </c>
      <c r="V24" s="3">
        <v>493.42103948025988</v>
      </c>
      <c r="W24" s="3">
        <v>129847.64196848944</v>
      </c>
      <c r="X24">
        <v>0.02</v>
      </c>
      <c r="Z24">
        <f>LN(V24)</f>
        <v>6.2013628450188305</v>
      </c>
      <c r="AA24">
        <f>LN(W24)</f>
        <v>11.774117057268628</v>
      </c>
      <c r="AB24">
        <v>0.02</v>
      </c>
    </row>
    <row r="25" spans="4:28" x14ac:dyDescent="0.2">
      <c r="I25" s="3">
        <f>I23/I24</f>
        <v>10000</v>
      </c>
      <c r="J25" t="s">
        <v>16</v>
      </c>
      <c r="K25" s="4">
        <f>K23/K24</f>
        <v>10000000</v>
      </c>
      <c r="L25">
        <v>1269</v>
      </c>
      <c r="M25">
        <f t="shared" ref="M25:M88" si="0">L25/1000</f>
        <v>1.2689999999999999</v>
      </c>
      <c r="N25">
        <v>4563235</v>
      </c>
      <c r="O25">
        <f t="shared" ref="O25:O88" si="1">N25*1000</f>
        <v>4563235000</v>
      </c>
      <c r="P25">
        <f t="shared" ref="P25:P88" si="2">O25/3800</f>
        <v>1200851.3157894737</v>
      </c>
      <c r="Q25">
        <f t="shared" ref="Q25:Q88" si="3">N25/L25</f>
        <v>3595.9298660362492</v>
      </c>
      <c r="R25">
        <f t="shared" ref="R25:R88" si="4">P25/M25</f>
        <v>946297.33316743409</v>
      </c>
      <c r="S25" s="7">
        <v>0.03</v>
      </c>
      <c r="V25" s="3">
        <v>662.04487039860601</v>
      </c>
      <c r="W25" s="3">
        <v>174222.33431542263</v>
      </c>
      <c r="X25">
        <v>0.02</v>
      </c>
      <c r="Z25">
        <f t="shared" ref="Z25:Z88" si="5">LN(V25)</f>
        <v>6.495333333698361</v>
      </c>
      <c r="AA25">
        <f t="shared" ref="AA25:AA88" si="6">LN(W25)</f>
        <v>12.068087545948158</v>
      </c>
      <c r="AB25">
        <v>0.02</v>
      </c>
    </row>
    <row r="26" spans="4:28" x14ac:dyDescent="0.2">
      <c r="E26" s="18">
        <f>EXP(0.176*E4)-1</f>
        <v>4.3144803463427417E-2</v>
      </c>
      <c r="L26">
        <v>2138</v>
      </c>
      <c r="M26">
        <f t="shared" si="0"/>
        <v>2.1379999999999999</v>
      </c>
      <c r="N26">
        <v>11065668</v>
      </c>
      <c r="O26">
        <f t="shared" si="1"/>
        <v>11065668000</v>
      </c>
      <c r="P26">
        <f t="shared" si="2"/>
        <v>2912017.8947368423</v>
      </c>
      <c r="Q26">
        <f t="shared" si="3"/>
        <v>5175.7100093545369</v>
      </c>
      <c r="R26">
        <f t="shared" si="4"/>
        <v>1362028.9498301414</v>
      </c>
      <c r="S26" s="7">
        <v>0.27</v>
      </c>
      <c r="V26" s="3">
        <v>670.84323666599062</v>
      </c>
      <c r="W26" s="3">
        <v>176537.69385947121</v>
      </c>
      <c r="X26">
        <v>0.02</v>
      </c>
      <c r="Z26">
        <f t="shared" si="5"/>
        <v>6.5085354832475524</v>
      </c>
      <c r="AA26">
        <f t="shared" si="6"/>
        <v>12.081289695497349</v>
      </c>
      <c r="AB26">
        <v>0.02</v>
      </c>
    </row>
    <row r="27" spans="4:28" x14ac:dyDescent="0.2">
      <c r="E27" s="2">
        <f>0.176*E4</f>
        <v>4.2239999999999993E-2</v>
      </c>
      <c r="I27" t="s">
        <v>12</v>
      </c>
      <c r="J27" t="s">
        <v>13</v>
      </c>
      <c r="L27">
        <v>4591</v>
      </c>
      <c r="M27">
        <f t="shared" si="0"/>
        <v>4.5910000000000002</v>
      </c>
      <c r="N27">
        <v>3039448</v>
      </c>
      <c r="O27">
        <f t="shared" si="1"/>
        <v>3039448000</v>
      </c>
      <c r="P27">
        <f t="shared" si="2"/>
        <v>799854.73684210528</v>
      </c>
      <c r="Q27">
        <f t="shared" si="3"/>
        <v>662.04487039860601</v>
      </c>
      <c r="R27">
        <f t="shared" si="4"/>
        <v>174222.33431542263</v>
      </c>
      <c r="S27" s="7">
        <v>0.57999999999999996</v>
      </c>
      <c r="V27" s="3">
        <v>738.47170635787631</v>
      </c>
      <c r="W27" s="3">
        <v>194334.6595678622</v>
      </c>
      <c r="X27">
        <v>0.03</v>
      </c>
      <c r="Z27">
        <f t="shared" si="5"/>
        <v>6.6045827889258897</v>
      </c>
      <c r="AA27">
        <f t="shared" si="6"/>
        <v>12.177337001175687</v>
      </c>
      <c r="AB27">
        <v>0.03</v>
      </c>
    </row>
    <row r="28" spans="4:28" x14ac:dyDescent="0.2">
      <c r="I28" s="4">
        <f>I23/4000</f>
        <v>9500</v>
      </c>
      <c r="J28" s="4">
        <f>K25</f>
        <v>10000000</v>
      </c>
      <c r="L28">
        <v>3114</v>
      </c>
      <c r="M28">
        <f t="shared" si="0"/>
        <v>3.1139999999999999</v>
      </c>
      <c r="N28">
        <v>19559768</v>
      </c>
      <c r="O28">
        <f t="shared" si="1"/>
        <v>19559768000</v>
      </c>
      <c r="P28">
        <f t="shared" si="2"/>
        <v>5147307.3684210526</v>
      </c>
      <c r="Q28">
        <f t="shared" si="3"/>
        <v>6281.2357096981377</v>
      </c>
      <c r="R28">
        <f t="shared" si="4"/>
        <v>1652956.7657100363</v>
      </c>
      <c r="S28" s="7">
        <v>0.76</v>
      </c>
      <c r="V28" s="3">
        <v>1099.3681592039802</v>
      </c>
      <c r="W28" s="3">
        <v>289307.41031683685</v>
      </c>
      <c r="X28">
        <v>0.04</v>
      </c>
      <c r="Z28">
        <f t="shared" si="5"/>
        <v>7.0024908930315126</v>
      </c>
      <c r="AA28">
        <f t="shared" si="6"/>
        <v>12.57524510528131</v>
      </c>
      <c r="AB28">
        <v>0.04</v>
      </c>
    </row>
    <row r="29" spans="4:28" x14ac:dyDescent="0.2">
      <c r="I29">
        <f>LN(I28)</f>
        <v>9.1590470775886317</v>
      </c>
      <c r="J29">
        <f>LN(J28)</f>
        <v>16.11809565095832</v>
      </c>
      <c r="L29">
        <v>4081</v>
      </c>
      <c r="M29">
        <f t="shared" si="0"/>
        <v>4.0810000000000004</v>
      </c>
      <c r="N29">
        <v>36370764</v>
      </c>
      <c r="O29">
        <f t="shared" si="1"/>
        <v>36370764000</v>
      </c>
      <c r="P29">
        <f t="shared" si="2"/>
        <v>9571253.6842105258</v>
      </c>
      <c r="Q29">
        <f t="shared" si="3"/>
        <v>8912.2185738789503</v>
      </c>
      <c r="R29">
        <f t="shared" si="4"/>
        <v>2345320.6773365657</v>
      </c>
      <c r="S29" s="7">
        <v>0.82</v>
      </c>
      <c r="V29" s="3">
        <v>1174.690433536367</v>
      </c>
      <c r="W29" s="3">
        <v>309129.06145693868</v>
      </c>
      <c r="X29">
        <v>0.05</v>
      </c>
      <c r="Z29">
        <f t="shared" si="5"/>
        <v>7.0687599310462472</v>
      </c>
      <c r="AA29">
        <f t="shared" si="6"/>
        <v>12.641514143296044</v>
      </c>
      <c r="AB29">
        <v>0.05</v>
      </c>
    </row>
    <row r="30" spans="4:28" x14ac:dyDescent="0.2">
      <c r="L30">
        <v>2426</v>
      </c>
      <c r="M30">
        <f t="shared" si="0"/>
        <v>2.4260000000000002</v>
      </c>
      <c r="N30">
        <v>12107029</v>
      </c>
      <c r="O30">
        <f t="shared" si="1"/>
        <v>12107029000</v>
      </c>
      <c r="P30">
        <f t="shared" si="2"/>
        <v>3186060.2631578948</v>
      </c>
      <c r="Q30">
        <f t="shared" si="3"/>
        <v>4990.5313272877165</v>
      </c>
      <c r="R30">
        <f t="shared" si="4"/>
        <v>1313297.7177072938</v>
      </c>
      <c r="S30" s="7">
        <v>0.98</v>
      </c>
      <c r="V30" s="3">
        <v>1481.2579556412729</v>
      </c>
      <c r="W30" s="3">
        <v>389804.72516875603</v>
      </c>
      <c r="X30">
        <v>0.06</v>
      </c>
      <c r="Z30">
        <f t="shared" si="5"/>
        <v>7.3006469757660799</v>
      </c>
      <c r="AA30">
        <f t="shared" si="6"/>
        <v>12.873401188015876</v>
      </c>
      <c r="AB30">
        <v>0.06</v>
      </c>
    </row>
    <row r="31" spans="4:28" x14ac:dyDescent="0.2">
      <c r="L31">
        <v>4981</v>
      </c>
      <c r="M31">
        <f t="shared" si="0"/>
        <v>4.9809999999999999</v>
      </c>
      <c r="N31">
        <v>27157727</v>
      </c>
      <c r="O31">
        <f t="shared" si="1"/>
        <v>27157727000</v>
      </c>
      <c r="P31">
        <f t="shared" si="2"/>
        <v>7146770.2631578948</v>
      </c>
      <c r="Q31">
        <f t="shared" si="3"/>
        <v>5452.2640032122063</v>
      </c>
      <c r="R31">
        <f t="shared" si="4"/>
        <v>1434806.3166347912</v>
      </c>
      <c r="S31" s="7">
        <v>0.14000000000000001</v>
      </c>
      <c r="V31" s="3">
        <v>1506.3394308943089</v>
      </c>
      <c r="W31" s="3">
        <v>396405.11339323921</v>
      </c>
      <c r="X31">
        <v>0.08</v>
      </c>
      <c r="Z31">
        <f t="shared" si="5"/>
        <v>7.317437768684286</v>
      </c>
      <c r="AA31">
        <f t="shared" si="6"/>
        <v>12.890191980934082</v>
      </c>
      <c r="AB31">
        <v>0.08</v>
      </c>
    </row>
    <row r="32" spans="4:28" x14ac:dyDescent="0.2">
      <c r="L32">
        <v>4750</v>
      </c>
      <c r="M32">
        <f t="shared" si="0"/>
        <v>4.75</v>
      </c>
      <c r="N32">
        <v>9580865</v>
      </c>
      <c r="O32">
        <f t="shared" si="1"/>
        <v>9580865000</v>
      </c>
      <c r="P32">
        <f t="shared" si="2"/>
        <v>2521280.2631578948</v>
      </c>
      <c r="Q32">
        <f t="shared" si="3"/>
        <v>2017.0242105263158</v>
      </c>
      <c r="R32">
        <f t="shared" si="4"/>
        <v>530795.84487534629</v>
      </c>
      <c r="S32" s="7">
        <v>0.41</v>
      </c>
      <c r="V32" s="3">
        <v>2017.0242105263158</v>
      </c>
      <c r="W32" s="3">
        <v>530795.84487534629</v>
      </c>
      <c r="X32">
        <v>0.09</v>
      </c>
      <c r="Z32">
        <f t="shared" si="5"/>
        <v>7.6093785411178283</v>
      </c>
      <c r="AA32">
        <f t="shared" si="6"/>
        <v>13.182132753367625</v>
      </c>
      <c r="AB32">
        <v>0.09</v>
      </c>
    </row>
    <row r="33" spans="4:28" ht="17" thickBot="1" x14ac:dyDescent="0.25">
      <c r="D33" t="s">
        <v>10</v>
      </c>
      <c r="L33">
        <v>1116</v>
      </c>
      <c r="M33">
        <f t="shared" si="0"/>
        <v>1.1160000000000001</v>
      </c>
      <c r="N33">
        <v>18954673</v>
      </c>
      <c r="O33">
        <f t="shared" si="1"/>
        <v>18954673000</v>
      </c>
      <c r="P33">
        <f t="shared" si="2"/>
        <v>4988071.8421052629</v>
      </c>
      <c r="Q33">
        <f t="shared" si="3"/>
        <v>16984.474014336916</v>
      </c>
      <c r="R33">
        <f t="shared" si="4"/>
        <v>4469598.4248255044</v>
      </c>
      <c r="S33" s="7">
        <v>0.41</v>
      </c>
      <c r="V33" s="3">
        <v>2542.7265193370167</v>
      </c>
      <c r="W33" s="3">
        <v>669138.55772026756</v>
      </c>
      <c r="X33">
        <v>0.11</v>
      </c>
      <c r="Z33">
        <f t="shared" si="5"/>
        <v>7.8409922171053914</v>
      </c>
      <c r="AA33">
        <f t="shared" si="6"/>
        <v>13.413746429355189</v>
      </c>
      <c r="AB33">
        <v>0.11</v>
      </c>
    </row>
    <row r="34" spans="4:28" ht="36" thickTop="1" thickBot="1" x14ac:dyDescent="0.25">
      <c r="D34" s="15" t="s">
        <v>11</v>
      </c>
      <c r="E34" s="15" t="s">
        <v>50</v>
      </c>
      <c r="F34" s="24">
        <v>0.1</v>
      </c>
      <c r="G34" s="24" t="s">
        <v>57</v>
      </c>
      <c r="L34">
        <v>3936</v>
      </c>
      <c r="M34">
        <f t="shared" si="0"/>
        <v>3.9359999999999999</v>
      </c>
      <c r="N34">
        <v>5928952</v>
      </c>
      <c r="O34">
        <f t="shared" si="1"/>
        <v>5928952000</v>
      </c>
      <c r="P34">
        <f t="shared" si="2"/>
        <v>1560250.5263157894</v>
      </c>
      <c r="Q34">
        <f t="shared" si="3"/>
        <v>1506.3394308943089</v>
      </c>
      <c r="R34">
        <f t="shared" si="4"/>
        <v>396405.11339323921</v>
      </c>
      <c r="S34" s="7">
        <v>0.56000000000000005</v>
      </c>
      <c r="V34" s="3">
        <v>2544.644173007609</v>
      </c>
      <c r="W34" s="3">
        <v>669643.20342305501</v>
      </c>
      <c r="X34">
        <v>0.14000000000000001</v>
      </c>
      <c r="Z34">
        <f t="shared" si="5"/>
        <v>7.8417461050673216</v>
      </c>
      <c r="AA34">
        <f t="shared" si="6"/>
        <v>13.414500317317119</v>
      </c>
      <c r="AB34">
        <v>0.14000000000000001</v>
      </c>
    </row>
    <row r="35" spans="4:28" ht="17" thickTop="1" x14ac:dyDescent="0.2">
      <c r="D35" s="14" t="s">
        <v>3</v>
      </c>
      <c r="E35">
        <v>0.24</v>
      </c>
      <c r="F35" s="22">
        <f>E35*0.1</f>
        <v>2.4E-2</v>
      </c>
      <c r="G35" s="2">
        <f>E35*0.273</f>
        <v>6.5520000000000009E-2</v>
      </c>
      <c r="L35">
        <v>3890</v>
      </c>
      <c r="M35">
        <f t="shared" si="0"/>
        <v>3.89</v>
      </c>
      <c r="N35">
        <v>29195219</v>
      </c>
      <c r="O35">
        <f t="shared" si="1"/>
        <v>29195219000</v>
      </c>
      <c r="P35">
        <f t="shared" si="2"/>
        <v>7682952.3684210526</v>
      </c>
      <c r="Q35">
        <f t="shared" si="3"/>
        <v>7505.1976863753216</v>
      </c>
      <c r="R35">
        <f t="shared" si="4"/>
        <v>1975052.0227303477</v>
      </c>
      <c r="S35" s="7">
        <v>0.25</v>
      </c>
      <c r="V35" s="3">
        <v>2564.0770421989932</v>
      </c>
      <c r="W35" s="3">
        <v>674757.11636815616</v>
      </c>
      <c r="X35">
        <v>0.16</v>
      </c>
      <c r="Z35">
        <f t="shared" si="5"/>
        <v>7.8493538652486521</v>
      </c>
      <c r="AA35">
        <f t="shared" si="6"/>
        <v>13.42210807749845</v>
      </c>
      <c r="AB35">
        <v>0.16</v>
      </c>
    </row>
    <row r="36" spans="4:28" x14ac:dyDescent="0.2">
      <c r="D36" s="13" t="s">
        <v>4</v>
      </c>
      <c r="E36">
        <v>0.64</v>
      </c>
      <c r="F36" s="22">
        <f t="shared" ref="F36:F42" si="7">E36*0.1</f>
        <v>6.4000000000000001E-2</v>
      </c>
      <c r="G36" s="2">
        <f t="shared" ref="G36:G42" si="8">E36*0.273</f>
        <v>0.17472000000000001</v>
      </c>
      <c r="L36">
        <v>3300</v>
      </c>
      <c r="M36">
        <f t="shared" si="0"/>
        <v>3.3</v>
      </c>
      <c r="N36">
        <v>17145226</v>
      </c>
      <c r="O36">
        <f t="shared" si="1"/>
        <v>17145226000</v>
      </c>
      <c r="P36">
        <f t="shared" si="2"/>
        <v>4511901.5789473681</v>
      </c>
      <c r="Q36">
        <f t="shared" si="3"/>
        <v>5195.5230303030303</v>
      </c>
      <c r="R36">
        <f t="shared" si="4"/>
        <v>1367242.9027113237</v>
      </c>
      <c r="S36" s="7">
        <v>0.72</v>
      </c>
      <c r="V36" s="3">
        <v>2909.7386569872956</v>
      </c>
      <c r="W36" s="3">
        <v>765720.69920718321</v>
      </c>
      <c r="X36">
        <v>0.16</v>
      </c>
      <c r="Z36">
        <f t="shared" si="5"/>
        <v>7.9758185475370738</v>
      </c>
      <c r="AA36">
        <f t="shared" si="6"/>
        <v>13.548572759786872</v>
      </c>
      <c r="AB36">
        <v>0.16</v>
      </c>
    </row>
    <row r="37" spans="4:28" x14ac:dyDescent="0.2">
      <c r="D37" s="13" t="s">
        <v>52</v>
      </c>
      <c r="E37">
        <v>1.82</v>
      </c>
      <c r="F37" s="22">
        <f t="shared" si="7"/>
        <v>0.18200000000000002</v>
      </c>
      <c r="G37" s="2">
        <f t="shared" si="8"/>
        <v>0.49686000000000008</v>
      </c>
      <c r="L37">
        <v>4577</v>
      </c>
      <c r="M37">
        <f t="shared" si="0"/>
        <v>4.577</v>
      </c>
      <c r="N37">
        <v>3379985</v>
      </c>
      <c r="O37">
        <f t="shared" si="1"/>
        <v>3379985000</v>
      </c>
      <c r="P37">
        <f t="shared" si="2"/>
        <v>889469.73684210528</v>
      </c>
      <c r="Q37">
        <f t="shared" si="3"/>
        <v>738.47170635787631</v>
      </c>
      <c r="R37">
        <f t="shared" si="4"/>
        <v>194334.6595678622</v>
      </c>
      <c r="S37" s="7">
        <v>0.98</v>
      </c>
      <c r="V37" s="3">
        <v>3169.3530419880035</v>
      </c>
      <c r="W37" s="3">
        <v>834040.27420736931</v>
      </c>
      <c r="X37">
        <v>0.17</v>
      </c>
      <c r="Z37">
        <f t="shared" si="5"/>
        <v>8.0612827583416529</v>
      </c>
      <c r="AA37">
        <f t="shared" si="6"/>
        <v>13.634036970591449</v>
      </c>
      <c r="AB37">
        <v>0.17</v>
      </c>
    </row>
    <row r="38" spans="4:28" ht="34" x14ac:dyDescent="0.2">
      <c r="D38" s="23" t="s">
        <v>51</v>
      </c>
      <c r="E38">
        <v>4.82</v>
      </c>
      <c r="F38" s="22">
        <f t="shared" si="7"/>
        <v>0.48200000000000004</v>
      </c>
      <c r="G38" s="2">
        <f t="shared" si="8"/>
        <v>1.3158600000000003</v>
      </c>
      <c r="L38">
        <v>2896</v>
      </c>
      <c r="M38">
        <f t="shared" si="0"/>
        <v>2.8959999999999999</v>
      </c>
      <c r="N38">
        <v>7363736</v>
      </c>
      <c r="O38">
        <f t="shared" si="1"/>
        <v>7363736000</v>
      </c>
      <c r="P38">
        <f t="shared" si="2"/>
        <v>1937825.2631578948</v>
      </c>
      <c r="Q38">
        <f t="shared" si="3"/>
        <v>2542.7265193370167</v>
      </c>
      <c r="R38">
        <f t="shared" si="4"/>
        <v>669138.55772026756</v>
      </c>
      <c r="S38" s="7">
        <v>0.18</v>
      </c>
      <c r="V38" s="3">
        <v>3231.7334016393443</v>
      </c>
      <c r="W38" s="3">
        <v>850456.15832614328</v>
      </c>
      <c r="X38">
        <v>0.17</v>
      </c>
      <c r="Z38">
        <f t="shared" si="5"/>
        <v>8.0807739291221967</v>
      </c>
      <c r="AA38">
        <f t="shared" si="6"/>
        <v>13.653528141371995</v>
      </c>
      <c r="AB38">
        <v>0.17</v>
      </c>
    </row>
    <row r="39" spans="4:28" x14ac:dyDescent="0.2">
      <c r="D39" s="13" t="s">
        <v>55</v>
      </c>
      <c r="E39">
        <v>0.94</v>
      </c>
      <c r="F39" s="22">
        <f>E39*0.1</f>
        <v>9.4E-2</v>
      </c>
      <c r="G39" s="2">
        <f>E39*0.273</f>
        <v>0.25662000000000001</v>
      </c>
      <c r="L39">
        <v>4025</v>
      </c>
      <c r="M39">
        <f t="shared" si="0"/>
        <v>4.0250000000000004</v>
      </c>
      <c r="N39">
        <v>13865814</v>
      </c>
      <c r="O39">
        <f t="shared" si="1"/>
        <v>13865814000</v>
      </c>
      <c r="P39">
        <f t="shared" si="2"/>
        <v>3648898.4210526315</v>
      </c>
      <c r="Q39">
        <f t="shared" si="3"/>
        <v>3444.9227329192545</v>
      </c>
      <c r="R39">
        <f t="shared" si="4"/>
        <v>906558.61392611952</v>
      </c>
      <c r="S39" s="7">
        <v>0.84</v>
      </c>
      <c r="V39" s="3">
        <v>3348.3810010214506</v>
      </c>
      <c r="W39" s="3">
        <v>881152.895005645</v>
      </c>
      <c r="X39">
        <v>0.18</v>
      </c>
      <c r="Z39">
        <f t="shared" si="5"/>
        <v>8.1162322247229302</v>
      </c>
      <c r="AA39">
        <f t="shared" si="6"/>
        <v>13.688986436972728</v>
      </c>
      <c r="AB39">
        <v>0.18</v>
      </c>
    </row>
    <row r="40" spans="4:28" ht="34" x14ac:dyDescent="0.2">
      <c r="D40" s="23" t="s">
        <v>56</v>
      </c>
      <c r="E40">
        <v>0.8</v>
      </c>
      <c r="F40" s="22">
        <f>E40*0.1</f>
        <v>8.0000000000000016E-2</v>
      </c>
      <c r="G40" s="2">
        <f>E40*0.273</f>
        <v>0.21840000000000004</v>
      </c>
      <c r="L40">
        <v>1078</v>
      </c>
      <c r="M40">
        <f t="shared" si="0"/>
        <v>1.0780000000000001</v>
      </c>
      <c r="N40">
        <v>12457859</v>
      </c>
      <c r="O40">
        <f t="shared" si="1"/>
        <v>12457859000</v>
      </c>
      <c r="P40">
        <f t="shared" si="2"/>
        <v>3278383.9473684211</v>
      </c>
      <c r="Q40">
        <f t="shared" si="3"/>
        <v>11556.455473098331</v>
      </c>
      <c r="R40">
        <f t="shared" si="4"/>
        <v>3041172.4929206129</v>
      </c>
      <c r="S40" s="7">
        <v>0.89</v>
      </c>
      <c r="V40" s="3">
        <v>3432.1637952559299</v>
      </c>
      <c r="W40" s="3">
        <v>903200.99875156058</v>
      </c>
      <c r="X40">
        <v>0.19</v>
      </c>
      <c r="Z40">
        <f t="shared" si="5"/>
        <v>8.1409461853594305</v>
      </c>
      <c r="AA40">
        <f t="shared" si="6"/>
        <v>13.713700397609228</v>
      </c>
      <c r="AB40">
        <v>0.19</v>
      </c>
    </row>
    <row r="41" spans="4:28" x14ac:dyDescent="0.2">
      <c r="D41" s="13" t="s">
        <v>53</v>
      </c>
      <c r="E41">
        <v>0.92</v>
      </c>
      <c r="F41" s="22">
        <f>E41*0.1</f>
        <v>9.2000000000000012E-2</v>
      </c>
      <c r="G41" s="2">
        <f>E41*0.273</f>
        <v>0.25116000000000005</v>
      </c>
      <c r="L41">
        <v>4339</v>
      </c>
      <c r="M41">
        <f t="shared" si="0"/>
        <v>4.3390000000000004</v>
      </c>
      <c r="N41">
        <v>18564238</v>
      </c>
      <c r="O41">
        <f t="shared" si="1"/>
        <v>18564238000</v>
      </c>
      <c r="P41">
        <f t="shared" si="2"/>
        <v>4885325.7894736845</v>
      </c>
      <c r="Q41">
        <f t="shared" si="3"/>
        <v>4278.4600138280712</v>
      </c>
      <c r="R41">
        <f t="shared" si="4"/>
        <v>1125910.5299547554</v>
      </c>
      <c r="S41" s="7">
        <v>0.83</v>
      </c>
      <c r="V41" s="3">
        <v>3444.9227329192545</v>
      </c>
      <c r="W41" s="3">
        <v>906558.61392611952</v>
      </c>
      <c r="X41">
        <v>0.22</v>
      </c>
      <c r="Z41">
        <f t="shared" si="5"/>
        <v>8.1446567544354913</v>
      </c>
      <c r="AA41">
        <f t="shared" si="6"/>
        <v>13.717410966685289</v>
      </c>
      <c r="AB41">
        <v>0.22</v>
      </c>
    </row>
    <row r="42" spans="4:28" ht="34" x14ac:dyDescent="0.2">
      <c r="D42" s="23" t="s">
        <v>54</v>
      </c>
      <c r="E42">
        <v>0.76</v>
      </c>
      <c r="F42" s="22">
        <f>E42*0.1</f>
        <v>7.6000000000000012E-2</v>
      </c>
      <c r="G42" s="2">
        <f>E42*0.273</f>
        <v>0.20748000000000003</v>
      </c>
      <c r="L42">
        <v>2940</v>
      </c>
      <c r="M42">
        <f t="shared" si="0"/>
        <v>2.94</v>
      </c>
      <c r="N42">
        <v>15589404</v>
      </c>
      <c r="O42">
        <f t="shared" si="1"/>
        <v>15589404000</v>
      </c>
      <c r="P42">
        <f t="shared" si="2"/>
        <v>4102474.7368421052</v>
      </c>
      <c r="Q42">
        <f t="shared" si="3"/>
        <v>5302.5183673469392</v>
      </c>
      <c r="R42">
        <f t="shared" si="4"/>
        <v>1395399.5703544575</v>
      </c>
      <c r="S42" s="7">
        <v>0.73</v>
      </c>
      <c r="V42" s="3">
        <v>3564.2481481481482</v>
      </c>
      <c r="W42" s="3">
        <v>937960.03898635472</v>
      </c>
      <c r="X42">
        <v>0.24</v>
      </c>
      <c r="Z42">
        <f t="shared" si="5"/>
        <v>8.1787084124710958</v>
      </c>
      <c r="AA42">
        <f t="shared" si="6"/>
        <v>13.751462624720892</v>
      </c>
      <c r="AB42">
        <v>0.24</v>
      </c>
    </row>
    <row r="43" spans="4:28" x14ac:dyDescent="0.2">
      <c r="L43">
        <v>3987</v>
      </c>
      <c r="M43">
        <f t="shared" si="0"/>
        <v>3.9870000000000001</v>
      </c>
      <c r="N43">
        <v>30854120</v>
      </c>
      <c r="O43">
        <f t="shared" si="1"/>
        <v>30854120000</v>
      </c>
      <c r="P43">
        <f t="shared" si="2"/>
        <v>8119505.2631578948</v>
      </c>
      <c r="Q43">
        <f t="shared" si="3"/>
        <v>7738.6807123150238</v>
      </c>
      <c r="R43">
        <f t="shared" si="4"/>
        <v>2036494.9242934273</v>
      </c>
      <c r="S43" s="7">
        <v>1</v>
      </c>
      <c r="V43" s="3">
        <v>3595.9298660362492</v>
      </c>
      <c r="W43" s="3">
        <v>946297.33316743409</v>
      </c>
      <c r="X43">
        <v>0.25</v>
      </c>
      <c r="Z43">
        <f t="shared" si="5"/>
        <v>8.1875578920743575</v>
      </c>
      <c r="AA43">
        <f t="shared" si="6"/>
        <v>13.760312104324155</v>
      </c>
      <c r="AB43">
        <v>0.25</v>
      </c>
    </row>
    <row r="44" spans="4:28" x14ac:dyDescent="0.2">
      <c r="L44">
        <v>2357</v>
      </c>
      <c r="M44">
        <f t="shared" si="0"/>
        <v>2.3570000000000002</v>
      </c>
      <c r="N44">
        <v>35981093</v>
      </c>
      <c r="O44">
        <f t="shared" si="1"/>
        <v>35981093000</v>
      </c>
      <c r="P44">
        <f t="shared" si="2"/>
        <v>9468708.6842105258</v>
      </c>
      <c r="Q44">
        <f t="shared" si="3"/>
        <v>15265.631310988545</v>
      </c>
      <c r="R44">
        <f t="shared" si="4"/>
        <v>4017271.3976285639</v>
      </c>
      <c r="S44" s="7">
        <v>0.86</v>
      </c>
      <c r="V44" s="3">
        <v>3695.0802529182879</v>
      </c>
      <c r="W44" s="3">
        <v>972389.54024165461</v>
      </c>
      <c r="X44">
        <v>0.27</v>
      </c>
      <c r="Z44">
        <f t="shared" si="5"/>
        <v>8.2147575524748007</v>
      </c>
      <c r="AA44">
        <f t="shared" si="6"/>
        <v>13.787511764724597</v>
      </c>
      <c r="AB44">
        <v>0.27</v>
      </c>
    </row>
    <row r="45" spans="4:28" x14ac:dyDescent="0.2">
      <c r="L45">
        <v>1073</v>
      </c>
      <c r="M45">
        <f t="shared" si="0"/>
        <v>1.073</v>
      </c>
      <c r="N45">
        <v>24919463</v>
      </c>
      <c r="O45">
        <f t="shared" si="1"/>
        <v>24919463000</v>
      </c>
      <c r="P45">
        <f t="shared" si="2"/>
        <v>6557753.4210526319</v>
      </c>
      <c r="Q45">
        <f t="shared" si="3"/>
        <v>23224.103448275862</v>
      </c>
      <c r="R45">
        <f t="shared" si="4"/>
        <v>6111606.1705989121</v>
      </c>
      <c r="S45" s="7">
        <v>0.05</v>
      </c>
      <c r="V45" s="3">
        <v>3816.2153053132433</v>
      </c>
      <c r="W45" s="3">
        <v>1004267.1856087485</v>
      </c>
      <c r="X45">
        <v>0.28000000000000003</v>
      </c>
      <c r="Z45">
        <f t="shared" si="5"/>
        <v>8.2470144527043203</v>
      </c>
      <c r="AA45">
        <f t="shared" si="6"/>
        <v>13.819768664954118</v>
      </c>
      <c r="AB45">
        <v>0.28000000000000003</v>
      </c>
    </row>
    <row r="46" spans="4:28" x14ac:dyDescent="0.2">
      <c r="L46">
        <v>4506</v>
      </c>
      <c r="M46">
        <f t="shared" si="0"/>
        <v>4.5060000000000002</v>
      </c>
      <c r="N46">
        <v>36522356</v>
      </c>
      <c r="O46">
        <f t="shared" si="1"/>
        <v>36522356000</v>
      </c>
      <c r="P46">
        <f t="shared" si="2"/>
        <v>9611146.3157894742</v>
      </c>
      <c r="Q46">
        <f t="shared" si="3"/>
        <v>8105.2720816688861</v>
      </c>
      <c r="R46">
        <f t="shared" si="4"/>
        <v>2132966.3372812858</v>
      </c>
      <c r="S46" s="7">
        <v>0.02</v>
      </c>
      <c r="V46" s="3">
        <v>3980.7570093457944</v>
      </c>
      <c r="W46" s="3">
        <v>1047567.6340383668</v>
      </c>
      <c r="X46">
        <v>0.28999999999999998</v>
      </c>
      <c r="Z46">
        <f t="shared" si="5"/>
        <v>8.2892272835453333</v>
      </c>
      <c r="AA46">
        <f t="shared" si="6"/>
        <v>13.861981495795131</v>
      </c>
      <c r="AB46">
        <v>0.28999999999999998</v>
      </c>
    </row>
    <row r="47" spans="4:28" x14ac:dyDescent="0.2">
      <c r="L47">
        <v>4880</v>
      </c>
      <c r="M47">
        <f t="shared" si="0"/>
        <v>4.88</v>
      </c>
      <c r="N47">
        <v>15770859</v>
      </c>
      <c r="O47">
        <f t="shared" si="1"/>
        <v>15770859000</v>
      </c>
      <c r="P47">
        <f t="shared" si="2"/>
        <v>4150226.0526315789</v>
      </c>
      <c r="Q47">
        <f t="shared" si="3"/>
        <v>3231.7334016393443</v>
      </c>
      <c r="R47">
        <f t="shared" si="4"/>
        <v>850456.15832614328</v>
      </c>
      <c r="S47" s="7">
        <v>0.52</v>
      </c>
      <c r="V47" s="3">
        <v>4249.8784722222226</v>
      </c>
      <c r="W47" s="3">
        <v>1118389.071637427</v>
      </c>
      <c r="X47">
        <v>0.32</v>
      </c>
      <c r="Z47">
        <f t="shared" si="5"/>
        <v>8.3546456667383833</v>
      </c>
      <c r="AA47">
        <f t="shared" si="6"/>
        <v>13.927399878988179</v>
      </c>
      <c r="AB47">
        <v>0.32</v>
      </c>
    </row>
    <row r="48" spans="4:28" x14ac:dyDescent="0.2">
      <c r="L48">
        <v>4112</v>
      </c>
      <c r="M48">
        <f t="shared" si="0"/>
        <v>4.1120000000000001</v>
      </c>
      <c r="N48">
        <v>15194170</v>
      </c>
      <c r="O48">
        <f t="shared" si="1"/>
        <v>15194170000</v>
      </c>
      <c r="P48">
        <f t="shared" si="2"/>
        <v>3998465.789473684</v>
      </c>
      <c r="Q48">
        <f t="shared" si="3"/>
        <v>3695.0802529182879</v>
      </c>
      <c r="R48">
        <f t="shared" si="4"/>
        <v>972389.54024165461</v>
      </c>
      <c r="S48" s="7">
        <v>0.32</v>
      </c>
      <c r="V48" s="3">
        <v>4278.4600138280712</v>
      </c>
      <c r="W48" s="3">
        <v>1125910.5299547554</v>
      </c>
      <c r="X48">
        <v>0.34</v>
      </c>
      <c r="Z48">
        <f t="shared" si="5"/>
        <v>8.3613484139754917</v>
      </c>
      <c r="AA48">
        <f t="shared" si="6"/>
        <v>13.934102626225288</v>
      </c>
      <c r="AB48">
        <v>0.34</v>
      </c>
    </row>
    <row r="49" spans="12:28" x14ac:dyDescent="0.2">
      <c r="L49">
        <v>4959</v>
      </c>
      <c r="M49">
        <f t="shared" si="0"/>
        <v>4.9589999999999996</v>
      </c>
      <c r="N49">
        <v>14429394</v>
      </c>
      <c r="O49">
        <f t="shared" si="1"/>
        <v>14429394000</v>
      </c>
      <c r="P49">
        <f t="shared" si="2"/>
        <v>3797208.9473684211</v>
      </c>
      <c r="Q49">
        <f t="shared" si="3"/>
        <v>2909.7386569872956</v>
      </c>
      <c r="R49">
        <f t="shared" si="4"/>
        <v>765720.69920718321</v>
      </c>
      <c r="S49" s="7">
        <v>0.63</v>
      </c>
      <c r="V49" s="3">
        <v>4331.0292524377028</v>
      </c>
      <c r="W49" s="3">
        <v>1139744.5401151848</v>
      </c>
      <c r="X49">
        <v>0.35</v>
      </c>
      <c r="Z49">
        <f t="shared" si="5"/>
        <v>8.3735604953912404</v>
      </c>
      <c r="AA49">
        <f t="shared" si="6"/>
        <v>13.946314707641038</v>
      </c>
      <c r="AB49">
        <v>0.35</v>
      </c>
    </row>
    <row r="50" spans="12:28" x14ac:dyDescent="0.2">
      <c r="L50">
        <v>1558</v>
      </c>
      <c r="M50">
        <f t="shared" si="0"/>
        <v>1.5580000000000001</v>
      </c>
      <c r="N50">
        <v>29487457</v>
      </c>
      <c r="O50">
        <f t="shared" si="1"/>
        <v>29487457000</v>
      </c>
      <c r="P50">
        <f t="shared" si="2"/>
        <v>7759857.1052631577</v>
      </c>
      <c r="Q50">
        <f t="shared" si="3"/>
        <v>18926.480744544289</v>
      </c>
      <c r="R50">
        <f t="shared" si="4"/>
        <v>4980652.8275116542</v>
      </c>
      <c r="S50" s="7">
        <v>1</v>
      </c>
      <c r="V50" s="3">
        <v>4403.9008133755087</v>
      </c>
      <c r="W50" s="3">
        <v>1158921.2666777654</v>
      </c>
      <c r="X50">
        <v>0.35</v>
      </c>
      <c r="Z50">
        <f t="shared" si="5"/>
        <v>8.3902459756487815</v>
      </c>
      <c r="AA50">
        <f t="shared" si="6"/>
        <v>13.963000187898579</v>
      </c>
      <c r="AB50">
        <v>0.35</v>
      </c>
    </row>
    <row r="51" spans="12:28" x14ac:dyDescent="0.2">
      <c r="L51">
        <v>4427</v>
      </c>
      <c r="M51">
        <f t="shared" si="0"/>
        <v>4.4269999999999996</v>
      </c>
      <c r="N51">
        <v>24087912</v>
      </c>
      <c r="O51">
        <f t="shared" si="1"/>
        <v>24087912000</v>
      </c>
      <c r="P51">
        <f t="shared" si="2"/>
        <v>6338924.2105263155</v>
      </c>
      <c r="Q51">
        <f t="shared" si="3"/>
        <v>5441.136661395979</v>
      </c>
      <c r="R51">
        <f t="shared" si="4"/>
        <v>1431878.0687884158</v>
      </c>
      <c r="S51" s="7">
        <v>0.86</v>
      </c>
      <c r="V51" s="3">
        <v>4556.496873223422</v>
      </c>
      <c r="W51" s="3">
        <v>1199078.1245324796</v>
      </c>
      <c r="X51">
        <v>0.38</v>
      </c>
      <c r="Z51">
        <f t="shared" si="5"/>
        <v>8.4243093777126212</v>
      </c>
      <c r="AA51">
        <f t="shared" si="6"/>
        <v>13.997063589962419</v>
      </c>
      <c r="AB51">
        <v>0.38</v>
      </c>
    </row>
    <row r="52" spans="12:28" x14ac:dyDescent="0.2">
      <c r="L52">
        <v>1780</v>
      </c>
      <c r="M52">
        <f t="shared" si="0"/>
        <v>1.78</v>
      </c>
      <c r="N52">
        <v>14113936</v>
      </c>
      <c r="O52">
        <f t="shared" si="1"/>
        <v>14113936000</v>
      </c>
      <c r="P52">
        <f t="shared" si="2"/>
        <v>3714193.6842105263</v>
      </c>
      <c r="Q52">
        <f t="shared" si="3"/>
        <v>7929.1775280898873</v>
      </c>
      <c r="R52">
        <f t="shared" si="4"/>
        <v>2086625.6652868125</v>
      </c>
      <c r="S52" s="7">
        <v>0.95</v>
      </c>
      <c r="V52" s="3">
        <v>4990.5313272877165</v>
      </c>
      <c r="W52" s="3">
        <v>1313297.7177072938</v>
      </c>
      <c r="X52">
        <v>0.39</v>
      </c>
      <c r="Z52">
        <f t="shared" si="5"/>
        <v>8.5152976614915126</v>
      </c>
      <c r="AA52">
        <f t="shared" si="6"/>
        <v>14.088051873741309</v>
      </c>
      <c r="AB52">
        <v>0.39</v>
      </c>
    </row>
    <row r="53" spans="12:28" x14ac:dyDescent="0.2">
      <c r="L53">
        <v>2074</v>
      </c>
      <c r="M53">
        <f t="shared" si="0"/>
        <v>2.0739999999999998</v>
      </c>
      <c r="N53">
        <v>3072129</v>
      </c>
      <c r="O53">
        <f t="shared" si="1"/>
        <v>3072129000</v>
      </c>
      <c r="P53">
        <f t="shared" si="2"/>
        <v>808455</v>
      </c>
      <c r="Q53">
        <f t="shared" si="3"/>
        <v>1481.2579556412729</v>
      </c>
      <c r="R53">
        <f t="shared" si="4"/>
        <v>389804.72516875603</v>
      </c>
      <c r="S53" s="7">
        <v>0.62</v>
      </c>
      <c r="V53" s="3">
        <v>5068.1311232063335</v>
      </c>
      <c r="W53" s="3">
        <v>1333718.7166332458</v>
      </c>
      <c r="X53">
        <v>0.4</v>
      </c>
      <c r="Z53">
        <f t="shared" si="5"/>
        <v>8.5307274138779086</v>
      </c>
      <c r="AA53">
        <f t="shared" si="6"/>
        <v>14.103481626127707</v>
      </c>
      <c r="AB53">
        <v>0.4</v>
      </c>
    </row>
    <row r="54" spans="12:28" x14ac:dyDescent="0.2">
      <c r="L54">
        <v>2016</v>
      </c>
      <c r="M54">
        <f t="shared" si="0"/>
        <v>2.016</v>
      </c>
      <c r="N54">
        <v>8567755</v>
      </c>
      <c r="O54">
        <f t="shared" si="1"/>
        <v>8567755000</v>
      </c>
      <c r="P54">
        <f t="shared" si="2"/>
        <v>2254672.3684210526</v>
      </c>
      <c r="Q54">
        <f t="shared" si="3"/>
        <v>4249.8784722222226</v>
      </c>
      <c r="R54">
        <f t="shared" si="4"/>
        <v>1118389.071637427</v>
      </c>
      <c r="S54" s="7">
        <v>0.53</v>
      </c>
      <c r="V54" s="3">
        <v>5172.5461380724537</v>
      </c>
      <c r="W54" s="3">
        <v>1361196.3521243299</v>
      </c>
      <c r="X54">
        <v>0.41</v>
      </c>
      <c r="Z54">
        <f t="shared" si="5"/>
        <v>8.5511203294585929</v>
      </c>
      <c r="AA54">
        <f t="shared" si="6"/>
        <v>14.123874541708389</v>
      </c>
      <c r="AB54">
        <v>0.41</v>
      </c>
    </row>
    <row r="55" spans="12:28" x14ac:dyDescent="0.2">
      <c r="L55">
        <v>1211</v>
      </c>
      <c r="M55">
        <f t="shared" si="0"/>
        <v>1.2110000000000001</v>
      </c>
      <c r="N55">
        <v>25742104</v>
      </c>
      <c r="O55">
        <f t="shared" si="1"/>
        <v>25742104000</v>
      </c>
      <c r="P55">
        <f t="shared" si="2"/>
        <v>6774237.8947368423</v>
      </c>
      <c r="Q55">
        <f t="shared" si="3"/>
        <v>21256.898431048721</v>
      </c>
      <c r="R55">
        <f t="shared" si="4"/>
        <v>5593920.639749663</v>
      </c>
      <c r="S55" s="7">
        <v>0.11</v>
      </c>
      <c r="V55" s="3">
        <v>5175.7100093545369</v>
      </c>
      <c r="W55" s="3">
        <v>1362028.9498301414</v>
      </c>
      <c r="X55">
        <v>0.41</v>
      </c>
      <c r="Z55">
        <f t="shared" si="5"/>
        <v>8.5517318085978005</v>
      </c>
      <c r="AA55">
        <f t="shared" si="6"/>
        <v>14.124486020847598</v>
      </c>
      <c r="AB55">
        <v>0.41</v>
      </c>
    </row>
    <row r="56" spans="12:28" x14ac:dyDescent="0.2">
      <c r="L56">
        <v>3951</v>
      </c>
      <c r="M56">
        <f t="shared" si="0"/>
        <v>3.9510000000000001</v>
      </c>
      <c r="N56">
        <v>33787774</v>
      </c>
      <c r="O56">
        <f t="shared" si="1"/>
        <v>33787774000</v>
      </c>
      <c r="P56">
        <f t="shared" si="2"/>
        <v>8891519.4736842103</v>
      </c>
      <c r="Q56">
        <f t="shared" si="3"/>
        <v>8551.7018476335106</v>
      </c>
      <c r="R56">
        <f t="shared" si="4"/>
        <v>2250447.8546403972</v>
      </c>
      <c r="S56" s="7">
        <v>0.49</v>
      </c>
      <c r="V56" s="3">
        <v>5195.5230303030303</v>
      </c>
      <c r="W56" s="3">
        <v>1367242.9027113237</v>
      </c>
      <c r="X56">
        <v>0.43</v>
      </c>
      <c r="Z56">
        <f t="shared" si="5"/>
        <v>8.555552578023331</v>
      </c>
      <c r="AA56">
        <f t="shared" si="6"/>
        <v>14.128306790273127</v>
      </c>
      <c r="AB56">
        <v>0.43</v>
      </c>
    </row>
    <row r="57" spans="12:28" x14ac:dyDescent="0.2">
      <c r="L57">
        <v>1759</v>
      </c>
      <c r="M57">
        <f t="shared" si="0"/>
        <v>1.7589999999999999</v>
      </c>
      <c r="N57">
        <v>8014878</v>
      </c>
      <c r="O57">
        <f t="shared" si="1"/>
        <v>8014878000</v>
      </c>
      <c r="P57">
        <f t="shared" si="2"/>
        <v>2109178.4210526315</v>
      </c>
      <c r="Q57">
        <f t="shared" si="3"/>
        <v>4556.496873223422</v>
      </c>
      <c r="R57">
        <f t="shared" si="4"/>
        <v>1199078.1245324796</v>
      </c>
      <c r="S57" s="7">
        <v>0.17</v>
      </c>
      <c r="V57" s="3">
        <v>5212.0105645427529</v>
      </c>
      <c r="W57" s="3">
        <v>1371581.7275112509</v>
      </c>
      <c r="X57">
        <v>0.44</v>
      </c>
      <c r="Z57">
        <f t="shared" si="5"/>
        <v>8.5587209652079057</v>
      </c>
      <c r="AA57">
        <f t="shared" si="6"/>
        <v>14.131475177457704</v>
      </c>
      <c r="AB57">
        <v>0.44</v>
      </c>
    </row>
    <row r="58" spans="12:28" x14ac:dyDescent="0.2">
      <c r="L58">
        <v>4005</v>
      </c>
      <c r="M58">
        <f t="shared" si="0"/>
        <v>4.0049999999999999</v>
      </c>
      <c r="N58">
        <v>13745816</v>
      </c>
      <c r="O58">
        <f t="shared" si="1"/>
        <v>13745816000</v>
      </c>
      <c r="P58">
        <f t="shared" si="2"/>
        <v>3617320</v>
      </c>
      <c r="Q58">
        <f t="shared" si="3"/>
        <v>3432.1637952559299</v>
      </c>
      <c r="R58">
        <f t="shared" si="4"/>
        <v>903200.99875156058</v>
      </c>
      <c r="S58" s="7">
        <v>0.35</v>
      </c>
      <c r="V58" s="3">
        <v>5302.5183673469392</v>
      </c>
      <c r="W58" s="3">
        <v>1395399.5703544575</v>
      </c>
      <c r="X58">
        <v>0.44</v>
      </c>
      <c r="Z58">
        <f t="shared" si="5"/>
        <v>8.5759371503360793</v>
      </c>
      <c r="AA58">
        <f t="shared" si="6"/>
        <v>14.148691362585877</v>
      </c>
      <c r="AB58">
        <v>0.44</v>
      </c>
    </row>
    <row r="59" spans="12:28" x14ac:dyDescent="0.2">
      <c r="L59">
        <v>1846</v>
      </c>
      <c r="M59">
        <f t="shared" si="0"/>
        <v>1.8460000000000001</v>
      </c>
      <c r="N59">
        <v>7995080</v>
      </c>
      <c r="O59">
        <f t="shared" si="1"/>
        <v>7995080000</v>
      </c>
      <c r="P59">
        <f t="shared" si="2"/>
        <v>2103968.4210526315</v>
      </c>
      <c r="Q59">
        <f t="shared" si="3"/>
        <v>4331.0292524377028</v>
      </c>
      <c r="R59">
        <f t="shared" si="4"/>
        <v>1139744.5401151848</v>
      </c>
      <c r="S59" s="7">
        <v>0.45</v>
      </c>
      <c r="V59" s="3">
        <v>5441.136661395979</v>
      </c>
      <c r="W59" s="3">
        <v>1431878.0687884158</v>
      </c>
      <c r="X59">
        <v>0.45</v>
      </c>
      <c r="Z59">
        <f t="shared" si="5"/>
        <v>8.6017432631335549</v>
      </c>
      <c r="AA59">
        <f t="shared" si="6"/>
        <v>14.174497475383351</v>
      </c>
      <c r="AB59">
        <v>0.45</v>
      </c>
    </row>
    <row r="60" spans="12:28" x14ac:dyDescent="0.2">
      <c r="L60">
        <v>2583</v>
      </c>
      <c r="M60">
        <f t="shared" si="0"/>
        <v>2.5830000000000002</v>
      </c>
      <c r="N60">
        <v>6623011</v>
      </c>
      <c r="O60">
        <f t="shared" si="1"/>
        <v>6623011000</v>
      </c>
      <c r="P60">
        <f t="shared" si="2"/>
        <v>1742897.6315789474</v>
      </c>
      <c r="Q60">
        <f t="shared" si="3"/>
        <v>2564.0770421989932</v>
      </c>
      <c r="R60">
        <f t="shared" si="4"/>
        <v>674757.11636815616</v>
      </c>
      <c r="S60" s="7">
        <v>0.17</v>
      </c>
      <c r="V60" s="3">
        <v>5452.2640032122063</v>
      </c>
      <c r="W60" s="3">
        <v>1434806.3166347912</v>
      </c>
      <c r="X60">
        <v>0.49</v>
      </c>
      <c r="Z60">
        <f t="shared" si="5"/>
        <v>8.6037862148304498</v>
      </c>
      <c r="AA60">
        <f t="shared" si="6"/>
        <v>14.176540427080248</v>
      </c>
      <c r="AB60">
        <v>0.49</v>
      </c>
    </row>
    <row r="61" spans="12:28" x14ac:dyDescent="0.2">
      <c r="L61">
        <v>4192</v>
      </c>
      <c r="M61">
        <f t="shared" si="0"/>
        <v>4.1920000000000002</v>
      </c>
      <c r="N61">
        <v>34470140</v>
      </c>
      <c r="O61">
        <f t="shared" si="1"/>
        <v>34470140000</v>
      </c>
      <c r="P61">
        <f t="shared" si="2"/>
        <v>9071089.4736842103</v>
      </c>
      <c r="Q61">
        <f t="shared" si="3"/>
        <v>8222.8387404580153</v>
      </c>
      <c r="R61">
        <f t="shared" si="4"/>
        <v>2163904.9316994776</v>
      </c>
      <c r="S61" s="7">
        <v>0.7</v>
      </c>
      <c r="V61" s="3">
        <v>5689.1437837837839</v>
      </c>
      <c r="W61" s="3">
        <v>1497143.1009957325</v>
      </c>
      <c r="X61">
        <v>0.52</v>
      </c>
      <c r="Z61">
        <f t="shared" si="5"/>
        <v>8.6463150384308758</v>
      </c>
      <c r="AA61">
        <f t="shared" si="6"/>
        <v>14.219069250680672</v>
      </c>
      <c r="AB61">
        <v>0.52</v>
      </c>
    </row>
    <row r="62" spans="12:28" x14ac:dyDescent="0.2">
      <c r="L62">
        <v>1274</v>
      </c>
      <c r="M62">
        <f t="shared" si="0"/>
        <v>1.274</v>
      </c>
      <c r="N62">
        <v>23580312</v>
      </c>
      <c r="O62">
        <f t="shared" si="1"/>
        <v>23580312000</v>
      </c>
      <c r="P62">
        <f t="shared" si="2"/>
        <v>6205345.2631578948</v>
      </c>
      <c r="Q62">
        <f t="shared" si="3"/>
        <v>18508.879120879123</v>
      </c>
      <c r="R62">
        <f t="shared" si="4"/>
        <v>4870757.6633892423</v>
      </c>
      <c r="S62" s="7">
        <v>0.4</v>
      </c>
      <c r="V62" s="3">
        <v>5927.7790163934424</v>
      </c>
      <c r="W62" s="3">
        <v>1559941.846419327</v>
      </c>
      <c r="X62">
        <v>0.53</v>
      </c>
      <c r="Z62">
        <f t="shared" si="5"/>
        <v>8.687404888344755</v>
      </c>
      <c r="AA62">
        <f t="shared" si="6"/>
        <v>14.260159100594551</v>
      </c>
      <c r="AB62">
        <v>0.53</v>
      </c>
    </row>
    <row r="63" spans="12:28" x14ac:dyDescent="0.2">
      <c r="L63">
        <v>1306</v>
      </c>
      <c r="M63">
        <f t="shared" si="0"/>
        <v>1.306</v>
      </c>
      <c r="N63">
        <v>29585095</v>
      </c>
      <c r="O63">
        <f t="shared" si="1"/>
        <v>29585095000</v>
      </c>
      <c r="P63">
        <f t="shared" si="2"/>
        <v>7785551.3157894732</v>
      </c>
      <c r="Q63">
        <f t="shared" si="3"/>
        <v>22653.21209800919</v>
      </c>
      <c r="R63">
        <f t="shared" si="4"/>
        <v>5961371.6047392599</v>
      </c>
      <c r="S63" s="7">
        <v>0.44</v>
      </c>
      <c r="V63" s="3">
        <v>6281.2357096981377</v>
      </c>
      <c r="W63" s="3">
        <v>1652956.7657100363</v>
      </c>
      <c r="X63">
        <v>0.55000000000000004</v>
      </c>
      <c r="Z63">
        <f t="shared" si="5"/>
        <v>8.7453220091659656</v>
      </c>
      <c r="AA63">
        <f t="shared" si="6"/>
        <v>14.318076221415762</v>
      </c>
      <c r="AB63">
        <v>0.55000000000000004</v>
      </c>
    </row>
    <row r="64" spans="12:28" x14ac:dyDescent="0.2">
      <c r="L64">
        <v>3112</v>
      </c>
      <c r="M64">
        <f t="shared" si="0"/>
        <v>3.1120000000000001</v>
      </c>
      <c r="N64">
        <v>29731794</v>
      </c>
      <c r="O64">
        <f t="shared" si="1"/>
        <v>29731794000</v>
      </c>
      <c r="P64">
        <f t="shared" si="2"/>
        <v>7824156.3157894732</v>
      </c>
      <c r="Q64">
        <f t="shared" si="3"/>
        <v>9553.9183804627246</v>
      </c>
      <c r="R64">
        <f t="shared" si="4"/>
        <v>2514189.0474901907</v>
      </c>
      <c r="S64" s="7">
        <v>0.16</v>
      </c>
      <c r="V64" s="3">
        <v>6739.3716951788492</v>
      </c>
      <c r="W64" s="3">
        <v>1773518.8671523288</v>
      </c>
      <c r="X64">
        <v>0.56000000000000005</v>
      </c>
      <c r="Z64">
        <f t="shared" si="5"/>
        <v>8.8157219792611965</v>
      </c>
      <c r="AA64">
        <f t="shared" si="6"/>
        <v>14.388476191510993</v>
      </c>
      <c r="AB64">
        <v>0.56000000000000005</v>
      </c>
    </row>
    <row r="65" spans="12:28" x14ac:dyDescent="0.2">
      <c r="L65">
        <v>3029</v>
      </c>
      <c r="M65">
        <f t="shared" si="0"/>
        <v>3.0289999999999999</v>
      </c>
      <c r="N65">
        <v>15787180</v>
      </c>
      <c r="O65">
        <f t="shared" si="1"/>
        <v>15787180000</v>
      </c>
      <c r="P65">
        <f t="shared" si="2"/>
        <v>4154521.0526315789</v>
      </c>
      <c r="Q65">
        <f t="shared" si="3"/>
        <v>5212.0105645427529</v>
      </c>
      <c r="R65">
        <f t="shared" si="4"/>
        <v>1371581.7275112509</v>
      </c>
      <c r="S65" s="7">
        <v>0.35</v>
      </c>
      <c r="V65" s="3">
        <v>6941.341971830986</v>
      </c>
      <c r="W65" s="3">
        <v>1826668.9399555228</v>
      </c>
      <c r="X65">
        <v>0.56000000000000005</v>
      </c>
      <c r="Z65">
        <f t="shared" si="5"/>
        <v>8.845250402506716</v>
      </c>
      <c r="AA65">
        <f t="shared" si="6"/>
        <v>14.418004614756512</v>
      </c>
      <c r="AB65">
        <v>0.56000000000000005</v>
      </c>
    </row>
    <row r="66" spans="12:28" x14ac:dyDescent="0.2">
      <c r="L66">
        <v>3501</v>
      </c>
      <c r="M66">
        <f t="shared" si="0"/>
        <v>3.5009999999999999</v>
      </c>
      <c r="N66">
        <v>11095905</v>
      </c>
      <c r="O66">
        <f t="shared" si="1"/>
        <v>11095905000</v>
      </c>
      <c r="P66">
        <f t="shared" si="2"/>
        <v>2919975</v>
      </c>
      <c r="Q66">
        <f t="shared" si="3"/>
        <v>3169.3530419880035</v>
      </c>
      <c r="R66">
        <f t="shared" si="4"/>
        <v>834040.27420736931</v>
      </c>
      <c r="S66" s="7">
        <v>0.56000000000000005</v>
      </c>
      <c r="V66" s="3">
        <v>7505.1976863753216</v>
      </c>
      <c r="W66" s="3">
        <v>1975052.0227303477</v>
      </c>
      <c r="X66">
        <v>0.56000000000000005</v>
      </c>
      <c r="Z66">
        <f t="shared" si="5"/>
        <v>8.923351084343615</v>
      </c>
      <c r="AA66">
        <f t="shared" si="6"/>
        <v>14.496105296593411</v>
      </c>
      <c r="AB66">
        <v>0.56000000000000005</v>
      </c>
    </row>
    <row r="67" spans="12:28" x14ac:dyDescent="0.2">
      <c r="L67">
        <v>2791</v>
      </c>
      <c r="M67">
        <f t="shared" si="0"/>
        <v>2.7909999999999999</v>
      </c>
      <c r="N67">
        <v>3278561</v>
      </c>
      <c r="O67">
        <f t="shared" si="1"/>
        <v>3278561000</v>
      </c>
      <c r="P67">
        <f t="shared" si="2"/>
        <v>862779.21052631584</v>
      </c>
      <c r="Q67">
        <f t="shared" si="3"/>
        <v>1174.690433536367</v>
      </c>
      <c r="R67">
        <f t="shared" si="4"/>
        <v>309129.06145693868</v>
      </c>
      <c r="S67" s="7">
        <v>0.67</v>
      </c>
      <c r="V67" s="3">
        <v>7738.6807123150238</v>
      </c>
      <c r="W67" s="3">
        <v>2036494.9242934273</v>
      </c>
      <c r="X67">
        <v>0.57999999999999996</v>
      </c>
      <c r="Z67">
        <f t="shared" si="5"/>
        <v>8.9539865014501228</v>
      </c>
      <c r="AA67">
        <f t="shared" si="6"/>
        <v>14.526740713699921</v>
      </c>
      <c r="AB67">
        <v>0.57999999999999996</v>
      </c>
    </row>
    <row r="68" spans="12:28" x14ac:dyDescent="0.2">
      <c r="L68">
        <v>2710</v>
      </c>
      <c r="M68">
        <f t="shared" si="0"/>
        <v>2.71</v>
      </c>
      <c r="N68">
        <v>22507145</v>
      </c>
      <c r="O68">
        <f t="shared" si="1"/>
        <v>22507145000</v>
      </c>
      <c r="P68">
        <f t="shared" si="2"/>
        <v>5922932.8947368423</v>
      </c>
      <c r="Q68">
        <f t="shared" si="3"/>
        <v>8305.2195571955726</v>
      </c>
      <c r="R68">
        <f t="shared" si="4"/>
        <v>2185584.093998835</v>
      </c>
      <c r="S68" s="7">
        <v>0.22</v>
      </c>
      <c r="V68" s="3">
        <v>7929.1775280898873</v>
      </c>
      <c r="W68" s="3">
        <v>2086625.6652868125</v>
      </c>
      <c r="X68">
        <v>0.57999999999999996</v>
      </c>
      <c r="Z68">
        <f t="shared" si="5"/>
        <v>8.978304592741754</v>
      </c>
      <c r="AA68">
        <f t="shared" si="6"/>
        <v>14.55105880499155</v>
      </c>
      <c r="AB68">
        <v>0.57999999999999996</v>
      </c>
    </row>
    <row r="69" spans="12:28" x14ac:dyDescent="0.2">
      <c r="L69">
        <v>2601</v>
      </c>
      <c r="M69">
        <f t="shared" si="0"/>
        <v>2.601</v>
      </c>
      <c r="N69">
        <v>23181092</v>
      </c>
      <c r="O69">
        <f t="shared" si="1"/>
        <v>23181092000</v>
      </c>
      <c r="P69">
        <f t="shared" si="2"/>
        <v>6100287.3684210526</v>
      </c>
      <c r="Q69">
        <f t="shared" si="3"/>
        <v>8912.3767781622446</v>
      </c>
      <c r="R69">
        <f t="shared" si="4"/>
        <v>2345362.3100426961</v>
      </c>
      <c r="S69" s="7">
        <v>0.63</v>
      </c>
      <c r="V69" s="3">
        <v>8100.7556866048863</v>
      </c>
      <c r="W69" s="3">
        <v>2131777.8122644438</v>
      </c>
      <c r="X69">
        <v>0.61</v>
      </c>
      <c r="Z69">
        <f t="shared" si="5"/>
        <v>8.9997126309514339</v>
      </c>
      <c r="AA69">
        <f t="shared" si="6"/>
        <v>14.572466843201232</v>
      </c>
      <c r="AB69">
        <v>0.61</v>
      </c>
    </row>
    <row r="70" spans="12:28" x14ac:dyDescent="0.2">
      <c r="L70">
        <v>2028</v>
      </c>
      <c r="M70">
        <f t="shared" si="0"/>
        <v>2.028</v>
      </c>
      <c r="N70">
        <v>25153217</v>
      </c>
      <c r="O70">
        <f t="shared" si="1"/>
        <v>25153217000</v>
      </c>
      <c r="P70">
        <f t="shared" si="2"/>
        <v>6619267.6315789474</v>
      </c>
      <c r="Q70">
        <f t="shared" si="3"/>
        <v>12402.966962524655</v>
      </c>
      <c r="R70">
        <f t="shared" si="4"/>
        <v>3263938.6743485932</v>
      </c>
      <c r="S70" s="7">
        <v>0.06</v>
      </c>
      <c r="V70" s="3">
        <v>8105.2720816688861</v>
      </c>
      <c r="W70" s="3">
        <v>2132966.3372812858</v>
      </c>
      <c r="X70">
        <v>0.62</v>
      </c>
      <c r="Z70">
        <f t="shared" si="5"/>
        <v>9.0002700032138421</v>
      </c>
      <c r="AA70">
        <f t="shared" si="6"/>
        <v>14.573024215463638</v>
      </c>
      <c r="AB70">
        <v>0.62</v>
      </c>
    </row>
    <row r="71" spans="12:28" x14ac:dyDescent="0.2">
      <c r="L71">
        <v>4931</v>
      </c>
      <c r="M71">
        <f t="shared" si="0"/>
        <v>4.931</v>
      </c>
      <c r="N71">
        <v>3307928</v>
      </c>
      <c r="O71">
        <f t="shared" si="1"/>
        <v>3307928000</v>
      </c>
      <c r="P71">
        <f t="shared" si="2"/>
        <v>870507.36842105258</v>
      </c>
      <c r="Q71">
        <f t="shared" si="3"/>
        <v>670.84323666599062</v>
      </c>
      <c r="R71">
        <f t="shared" si="4"/>
        <v>176537.69385947121</v>
      </c>
      <c r="S71" s="7">
        <v>0.24</v>
      </c>
      <c r="V71" s="3">
        <v>8222.8387404580153</v>
      </c>
      <c r="W71" s="3">
        <v>2163904.9316994776</v>
      </c>
      <c r="X71">
        <v>0.63</v>
      </c>
      <c r="Z71">
        <f t="shared" si="5"/>
        <v>9.014670773986678</v>
      </c>
      <c r="AA71">
        <f t="shared" si="6"/>
        <v>14.587424986236474</v>
      </c>
      <c r="AB71">
        <v>0.63</v>
      </c>
    </row>
    <row r="72" spans="12:28" x14ac:dyDescent="0.2">
      <c r="L72">
        <v>2391</v>
      </c>
      <c r="M72">
        <f t="shared" si="0"/>
        <v>2.391</v>
      </c>
      <c r="N72">
        <v>28980595</v>
      </c>
      <c r="O72">
        <f t="shared" si="1"/>
        <v>28980595000</v>
      </c>
      <c r="P72">
        <f t="shared" si="2"/>
        <v>7626472.3684210526</v>
      </c>
      <c r="Q72">
        <f t="shared" si="3"/>
        <v>12120.700543705563</v>
      </c>
      <c r="R72">
        <f t="shared" si="4"/>
        <v>3189658.0378172533</v>
      </c>
      <c r="S72" s="7">
        <v>0.91</v>
      </c>
      <c r="V72" s="3">
        <v>8305.2195571955726</v>
      </c>
      <c r="W72" s="3">
        <v>2185584.093998835</v>
      </c>
      <c r="X72">
        <v>0.63</v>
      </c>
      <c r="Z72">
        <f t="shared" si="5"/>
        <v>9.0246394584463641</v>
      </c>
      <c r="AA72">
        <f t="shared" si="6"/>
        <v>14.59739367069616</v>
      </c>
      <c r="AB72">
        <v>0.63</v>
      </c>
    </row>
    <row r="73" spans="12:28" x14ac:dyDescent="0.2">
      <c r="L73">
        <v>1587</v>
      </c>
      <c r="M73">
        <f t="shared" si="0"/>
        <v>1.587</v>
      </c>
      <c r="N73">
        <v>14615936</v>
      </c>
      <c r="O73">
        <f t="shared" si="1"/>
        <v>14615936000</v>
      </c>
      <c r="P73">
        <f t="shared" si="2"/>
        <v>3846298.9473684211</v>
      </c>
      <c r="Q73">
        <f t="shared" si="3"/>
        <v>9209.7895400126017</v>
      </c>
      <c r="R73">
        <f t="shared" si="4"/>
        <v>2423628.8263191059</v>
      </c>
      <c r="S73" s="7">
        <v>0.02</v>
      </c>
      <c r="V73" s="3">
        <v>8466.512384652744</v>
      </c>
      <c r="W73" s="3">
        <v>2228029.574908617</v>
      </c>
      <c r="X73">
        <v>0.64</v>
      </c>
      <c r="Z73">
        <f t="shared" si="5"/>
        <v>9.0438739418873819</v>
      </c>
      <c r="AA73">
        <f t="shared" si="6"/>
        <v>14.616628154137178</v>
      </c>
      <c r="AB73">
        <v>0.64</v>
      </c>
    </row>
    <row r="74" spans="12:28" x14ac:dyDescent="0.2">
      <c r="L74">
        <v>2970</v>
      </c>
      <c r="M74">
        <f t="shared" si="0"/>
        <v>2.97</v>
      </c>
      <c r="N74">
        <v>10585817</v>
      </c>
      <c r="O74">
        <f t="shared" si="1"/>
        <v>10585817000</v>
      </c>
      <c r="P74">
        <f t="shared" si="2"/>
        <v>2785741.3157894737</v>
      </c>
      <c r="Q74">
        <f t="shared" si="3"/>
        <v>3564.2481481481482</v>
      </c>
      <c r="R74">
        <f t="shared" si="4"/>
        <v>937960.03898635472</v>
      </c>
      <c r="S74" s="7">
        <v>0.79</v>
      </c>
      <c r="V74" s="3">
        <v>8551.7018476335106</v>
      </c>
      <c r="W74" s="3">
        <v>2250447.8546403972</v>
      </c>
      <c r="X74">
        <v>0.67</v>
      </c>
      <c r="Z74">
        <f t="shared" si="5"/>
        <v>9.0538855886305214</v>
      </c>
      <c r="AA74">
        <f t="shared" si="6"/>
        <v>14.626639800880319</v>
      </c>
      <c r="AB74">
        <v>0.67</v>
      </c>
    </row>
    <row r="75" spans="12:28" x14ac:dyDescent="0.2">
      <c r="L75">
        <v>2926</v>
      </c>
      <c r="M75">
        <f t="shared" si="0"/>
        <v>2.9260000000000002</v>
      </c>
      <c r="N75">
        <v>15134870</v>
      </c>
      <c r="O75">
        <f t="shared" si="1"/>
        <v>15134870000</v>
      </c>
      <c r="P75">
        <f t="shared" si="2"/>
        <v>3982860.5263157897</v>
      </c>
      <c r="Q75">
        <f t="shared" si="3"/>
        <v>5172.5461380724537</v>
      </c>
      <c r="R75">
        <f t="shared" si="4"/>
        <v>1361196.3521243299</v>
      </c>
      <c r="S75" s="7">
        <v>0.57999999999999996</v>
      </c>
      <c r="V75" s="3">
        <v>8582.3730208993038</v>
      </c>
      <c r="W75" s="3">
        <v>2258519.2160261325</v>
      </c>
      <c r="X75">
        <v>0.7</v>
      </c>
      <c r="Z75">
        <f t="shared" si="5"/>
        <v>9.0574657301043437</v>
      </c>
      <c r="AA75">
        <f t="shared" si="6"/>
        <v>14.630219942354142</v>
      </c>
      <c r="AB75">
        <v>0.7</v>
      </c>
    </row>
    <row r="76" spans="12:28" x14ac:dyDescent="0.2">
      <c r="L76">
        <v>3550</v>
      </c>
      <c r="M76">
        <f t="shared" si="0"/>
        <v>3.55</v>
      </c>
      <c r="N76">
        <v>24641764</v>
      </c>
      <c r="O76">
        <f t="shared" si="1"/>
        <v>24641764000</v>
      </c>
      <c r="P76">
        <f t="shared" si="2"/>
        <v>6484674.7368421052</v>
      </c>
      <c r="Q76">
        <f t="shared" si="3"/>
        <v>6941.341971830986</v>
      </c>
      <c r="R76">
        <f t="shared" si="4"/>
        <v>1826668.9399555228</v>
      </c>
      <c r="S76" s="7">
        <v>0.19</v>
      </c>
      <c r="V76" s="3">
        <v>8604.676334106729</v>
      </c>
      <c r="W76" s="3">
        <v>2264388.5089754546</v>
      </c>
      <c r="X76">
        <v>0.72</v>
      </c>
      <c r="Z76">
        <f t="shared" si="5"/>
        <v>9.0600610942376729</v>
      </c>
      <c r="AA76">
        <f t="shared" si="6"/>
        <v>14.632815306487469</v>
      </c>
      <c r="AB76">
        <v>0.72</v>
      </c>
    </row>
    <row r="77" spans="12:28" x14ac:dyDescent="0.2">
      <c r="L77">
        <v>1528</v>
      </c>
      <c r="M77">
        <f t="shared" si="0"/>
        <v>1.528</v>
      </c>
      <c r="N77">
        <v>13990657</v>
      </c>
      <c r="O77">
        <f t="shared" si="1"/>
        <v>13990657000</v>
      </c>
      <c r="P77">
        <f t="shared" si="2"/>
        <v>3681751.8421052634</v>
      </c>
      <c r="Q77">
        <f t="shared" si="3"/>
        <v>9156.1891361256548</v>
      </c>
      <c r="R77">
        <f t="shared" si="4"/>
        <v>2409523.4568751724</v>
      </c>
      <c r="S77" s="7">
        <v>0.55000000000000004</v>
      </c>
      <c r="V77" s="3">
        <v>8895.538440341692</v>
      </c>
      <c r="W77" s="3">
        <v>2340931.1685109716</v>
      </c>
      <c r="X77">
        <v>0.73</v>
      </c>
      <c r="Z77">
        <f t="shared" si="5"/>
        <v>9.0933051311899487</v>
      </c>
      <c r="AA77">
        <f t="shared" si="6"/>
        <v>14.666059343439745</v>
      </c>
      <c r="AB77">
        <v>0.73</v>
      </c>
    </row>
    <row r="78" spans="12:28" x14ac:dyDescent="0.2">
      <c r="L78">
        <v>3858</v>
      </c>
      <c r="M78">
        <f t="shared" si="0"/>
        <v>3.8580000000000001</v>
      </c>
      <c r="N78">
        <v>26000496</v>
      </c>
      <c r="O78">
        <f t="shared" si="1"/>
        <v>26000496000</v>
      </c>
      <c r="P78">
        <f t="shared" si="2"/>
        <v>6842235.7894736845</v>
      </c>
      <c r="Q78">
        <f t="shared" si="3"/>
        <v>6739.3716951788492</v>
      </c>
      <c r="R78">
        <f t="shared" si="4"/>
        <v>1773518.8671523288</v>
      </c>
      <c r="S78" s="7">
        <v>0.56000000000000005</v>
      </c>
      <c r="V78" s="3">
        <v>8912.2185738789503</v>
      </c>
      <c r="W78" s="3">
        <v>2345320.6773365657</v>
      </c>
      <c r="X78">
        <v>0.76</v>
      </c>
      <c r="Z78">
        <f t="shared" si="5"/>
        <v>9.095178487660629</v>
      </c>
      <c r="AA78">
        <f t="shared" si="6"/>
        <v>14.667932699910427</v>
      </c>
      <c r="AB78">
        <v>0.76</v>
      </c>
    </row>
    <row r="79" spans="12:28" x14ac:dyDescent="0.2">
      <c r="L79">
        <v>1070</v>
      </c>
      <c r="M79">
        <f t="shared" si="0"/>
        <v>1.07</v>
      </c>
      <c r="N79">
        <v>4259410</v>
      </c>
      <c r="O79">
        <f t="shared" si="1"/>
        <v>4259410000</v>
      </c>
      <c r="P79">
        <f t="shared" si="2"/>
        <v>1120897.3684210526</v>
      </c>
      <c r="Q79">
        <f t="shared" si="3"/>
        <v>3980.7570093457944</v>
      </c>
      <c r="R79">
        <f t="shared" si="4"/>
        <v>1047567.6340383668</v>
      </c>
      <c r="S79" s="7">
        <v>0.28999999999999998</v>
      </c>
      <c r="V79" s="3">
        <v>8912.3767781622446</v>
      </c>
      <c r="W79" s="3">
        <v>2345362.3100426961</v>
      </c>
      <c r="X79">
        <v>0.76</v>
      </c>
      <c r="Z79">
        <f t="shared" si="5"/>
        <v>9.0951962388948289</v>
      </c>
      <c r="AA79">
        <f t="shared" si="6"/>
        <v>14.667950451144625</v>
      </c>
      <c r="AB79">
        <v>0.76</v>
      </c>
    </row>
    <row r="80" spans="12:28" x14ac:dyDescent="0.2">
      <c r="L80">
        <v>3561</v>
      </c>
      <c r="M80">
        <f t="shared" si="0"/>
        <v>3.5609999999999999</v>
      </c>
      <c r="N80">
        <v>28846791</v>
      </c>
      <c r="O80">
        <f t="shared" si="1"/>
        <v>28846791000</v>
      </c>
      <c r="P80">
        <f t="shared" si="2"/>
        <v>7591260.7894736845</v>
      </c>
      <c r="Q80">
        <f t="shared" si="3"/>
        <v>8100.7556866048863</v>
      </c>
      <c r="R80">
        <f t="shared" si="4"/>
        <v>2131777.8122644438</v>
      </c>
      <c r="S80" s="7">
        <v>0.61</v>
      </c>
      <c r="V80" s="3">
        <v>9156.1891361256548</v>
      </c>
      <c r="W80" s="3">
        <v>2409523.4568751724</v>
      </c>
      <c r="X80">
        <v>0.79</v>
      </c>
      <c r="Z80">
        <f t="shared" si="5"/>
        <v>9.1221853379283093</v>
      </c>
      <c r="AA80">
        <f t="shared" si="6"/>
        <v>14.694939550178107</v>
      </c>
      <c r="AB80">
        <v>0.79</v>
      </c>
    </row>
    <row r="81" spans="12:28" x14ac:dyDescent="0.2">
      <c r="L81">
        <v>3819</v>
      </c>
      <c r="M81">
        <f t="shared" si="0"/>
        <v>3.819</v>
      </c>
      <c r="N81">
        <v>4198487</v>
      </c>
      <c r="O81">
        <f t="shared" si="1"/>
        <v>4198487000</v>
      </c>
      <c r="P81">
        <f t="shared" si="2"/>
        <v>1104865</v>
      </c>
      <c r="Q81">
        <f t="shared" si="3"/>
        <v>1099.3681592039802</v>
      </c>
      <c r="R81">
        <f t="shared" si="4"/>
        <v>289307.41031683685</v>
      </c>
      <c r="S81" s="7">
        <v>0.86</v>
      </c>
      <c r="V81" s="3">
        <v>9209.7895400126017</v>
      </c>
      <c r="W81" s="3">
        <v>2423628.8263191059</v>
      </c>
      <c r="X81">
        <v>0.82</v>
      </c>
      <c r="Z81">
        <f t="shared" si="5"/>
        <v>9.1280222777409836</v>
      </c>
      <c r="AA81">
        <f t="shared" si="6"/>
        <v>14.700776489990782</v>
      </c>
      <c r="AB81">
        <v>0.82</v>
      </c>
    </row>
    <row r="82" spans="12:28" x14ac:dyDescent="0.2">
      <c r="L82">
        <v>3448</v>
      </c>
      <c r="M82">
        <f t="shared" si="0"/>
        <v>3.448</v>
      </c>
      <c r="N82">
        <v>29668924</v>
      </c>
      <c r="O82">
        <f t="shared" si="1"/>
        <v>29668924000</v>
      </c>
      <c r="P82">
        <f t="shared" si="2"/>
        <v>7807611.5789473681</v>
      </c>
      <c r="Q82">
        <f t="shared" si="3"/>
        <v>8604.676334106729</v>
      </c>
      <c r="R82">
        <f t="shared" si="4"/>
        <v>2264388.5089754546</v>
      </c>
      <c r="S82" s="7">
        <v>0.44</v>
      </c>
      <c r="V82" s="3">
        <v>9553.9183804627246</v>
      </c>
      <c r="W82" s="3">
        <v>2514189.0474901907</v>
      </c>
      <c r="X82">
        <v>0.83</v>
      </c>
      <c r="Z82">
        <f t="shared" si="5"/>
        <v>9.1647066509432182</v>
      </c>
      <c r="AA82">
        <f t="shared" si="6"/>
        <v>14.737460863193014</v>
      </c>
      <c r="AB82">
        <v>0.83</v>
      </c>
    </row>
    <row r="83" spans="12:28" x14ac:dyDescent="0.2">
      <c r="L83">
        <v>4575</v>
      </c>
      <c r="M83">
        <f t="shared" si="0"/>
        <v>4.5750000000000002</v>
      </c>
      <c r="N83">
        <v>27119589</v>
      </c>
      <c r="O83">
        <f t="shared" si="1"/>
        <v>27119589000</v>
      </c>
      <c r="P83">
        <f t="shared" si="2"/>
        <v>7136733.9473684207</v>
      </c>
      <c r="Q83">
        <f t="shared" si="3"/>
        <v>5927.7790163934424</v>
      </c>
      <c r="R83">
        <f t="shared" si="4"/>
        <v>1559941.846419327</v>
      </c>
      <c r="S83" s="7">
        <v>1</v>
      </c>
      <c r="V83" s="3">
        <v>11556.455473098331</v>
      </c>
      <c r="W83" s="3">
        <v>3041172.4929206129</v>
      </c>
      <c r="X83">
        <v>0.84</v>
      </c>
      <c r="Z83">
        <f t="shared" si="5"/>
        <v>9.3549994752346599</v>
      </c>
      <c r="AA83">
        <f t="shared" si="6"/>
        <v>14.927753687484456</v>
      </c>
      <c r="AB83">
        <v>0.84</v>
      </c>
    </row>
    <row r="84" spans="12:28" x14ac:dyDescent="0.2">
      <c r="L84">
        <v>2059</v>
      </c>
      <c r="M84">
        <f t="shared" si="0"/>
        <v>2.0590000000000002</v>
      </c>
      <c r="N84">
        <v>17432549</v>
      </c>
      <c r="O84">
        <f t="shared" si="1"/>
        <v>17432549000</v>
      </c>
      <c r="P84">
        <f t="shared" si="2"/>
        <v>4587512.8947368423</v>
      </c>
      <c r="Q84">
        <f t="shared" si="3"/>
        <v>8466.512384652744</v>
      </c>
      <c r="R84">
        <f t="shared" si="4"/>
        <v>2228029.574908617</v>
      </c>
      <c r="S84" s="7">
        <v>0.16</v>
      </c>
      <c r="V84" s="3">
        <v>12120.700543705563</v>
      </c>
      <c r="W84" s="3">
        <v>3189658.0378172533</v>
      </c>
      <c r="X84">
        <v>0.86</v>
      </c>
      <c r="Z84">
        <f t="shared" si="5"/>
        <v>9.4026700585886864</v>
      </c>
      <c r="AA84">
        <f t="shared" si="6"/>
        <v>14.975424270838483</v>
      </c>
      <c r="AB84">
        <v>0.86</v>
      </c>
    </row>
    <row r="85" spans="12:28" x14ac:dyDescent="0.2">
      <c r="L85">
        <v>3629</v>
      </c>
      <c r="M85">
        <f t="shared" si="0"/>
        <v>3.629</v>
      </c>
      <c r="N85">
        <v>32281909</v>
      </c>
      <c r="O85">
        <f t="shared" si="1"/>
        <v>32281909000</v>
      </c>
      <c r="P85">
        <f t="shared" si="2"/>
        <v>8495239.2105263155</v>
      </c>
      <c r="Q85">
        <f t="shared" si="3"/>
        <v>8895.538440341692</v>
      </c>
      <c r="R85">
        <f t="shared" si="4"/>
        <v>2340931.1685109716</v>
      </c>
      <c r="S85" s="7">
        <v>0.08</v>
      </c>
      <c r="V85" s="3">
        <v>12402.966962524655</v>
      </c>
      <c r="W85" s="3">
        <v>3263938.6743485932</v>
      </c>
      <c r="X85">
        <v>0.86</v>
      </c>
      <c r="Z85">
        <f t="shared" si="5"/>
        <v>9.4256909941436895</v>
      </c>
      <c r="AA85">
        <f t="shared" si="6"/>
        <v>14.998445206393487</v>
      </c>
      <c r="AB85">
        <v>0.86</v>
      </c>
    </row>
    <row r="86" spans="12:28" x14ac:dyDescent="0.2">
      <c r="L86">
        <v>2072</v>
      </c>
      <c r="M86">
        <f t="shared" si="0"/>
        <v>2.0720000000000001</v>
      </c>
      <c r="N86">
        <v>37266700</v>
      </c>
      <c r="O86">
        <f t="shared" si="1"/>
        <v>37266700000</v>
      </c>
      <c r="P86">
        <f t="shared" si="2"/>
        <v>9807026.3157894742</v>
      </c>
      <c r="Q86">
        <f t="shared" si="3"/>
        <v>17985.859073359072</v>
      </c>
      <c r="R86">
        <f t="shared" si="4"/>
        <v>4733120.8087787032</v>
      </c>
      <c r="S86" s="7">
        <v>0.95</v>
      </c>
      <c r="V86" s="3">
        <v>13826.511679644049</v>
      </c>
      <c r="W86" s="3">
        <v>3638555.7051694868</v>
      </c>
      <c r="X86">
        <v>0.86</v>
      </c>
      <c r="Z86">
        <f t="shared" si="5"/>
        <v>9.5343431643293126</v>
      </c>
      <c r="AA86">
        <f t="shared" si="6"/>
        <v>15.107097376579109</v>
      </c>
      <c r="AB86">
        <v>0.86</v>
      </c>
    </row>
    <row r="87" spans="12:28" x14ac:dyDescent="0.2">
      <c r="L87">
        <v>4042</v>
      </c>
      <c r="M87">
        <f t="shared" si="0"/>
        <v>4.0419999999999998</v>
      </c>
      <c r="N87">
        <v>20485386</v>
      </c>
      <c r="O87">
        <f t="shared" si="1"/>
        <v>20485386000</v>
      </c>
      <c r="P87">
        <f t="shared" si="2"/>
        <v>5390891.0526315793</v>
      </c>
      <c r="Q87">
        <f t="shared" si="3"/>
        <v>5068.1311232063335</v>
      </c>
      <c r="R87">
        <f t="shared" si="4"/>
        <v>1333718.7166332458</v>
      </c>
      <c r="S87" s="7">
        <v>0.64</v>
      </c>
      <c r="V87" s="3">
        <v>14716.6065830721</v>
      </c>
      <c r="W87" s="3">
        <v>3872791.206071605</v>
      </c>
      <c r="X87">
        <v>0.89</v>
      </c>
      <c r="Z87">
        <f t="shared" si="5"/>
        <v>9.5967318346652046</v>
      </c>
      <c r="AA87">
        <f t="shared" si="6"/>
        <v>15.169486046915001</v>
      </c>
      <c r="AB87">
        <v>0.89</v>
      </c>
    </row>
    <row r="88" spans="12:28" x14ac:dyDescent="0.2">
      <c r="L88">
        <v>1798</v>
      </c>
      <c r="M88">
        <f t="shared" si="0"/>
        <v>1.798</v>
      </c>
      <c r="N88">
        <v>24860068</v>
      </c>
      <c r="O88">
        <f t="shared" si="1"/>
        <v>24860068000</v>
      </c>
      <c r="P88">
        <f t="shared" si="2"/>
        <v>6542123.1578947371</v>
      </c>
      <c r="Q88">
        <f t="shared" si="3"/>
        <v>13826.511679644049</v>
      </c>
      <c r="R88">
        <f t="shared" si="4"/>
        <v>3638555.7051694868</v>
      </c>
      <c r="S88" s="7">
        <v>0.02</v>
      </c>
      <c r="V88" s="3">
        <v>15265.631310988545</v>
      </c>
      <c r="W88" s="3">
        <v>4017271.3976285639</v>
      </c>
      <c r="X88">
        <v>0.91</v>
      </c>
      <c r="Z88">
        <f t="shared" si="5"/>
        <v>9.6333592610768992</v>
      </c>
      <c r="AA88">
        <f t="shared" si="6"/>
        <v>15.206113473326695</v>
      </c>
      <c r="AB88">
        <v>0.91</v>
      </c>
    </row>
    <row r="89" spans="12:28" x14ac:dyDescent="0.2">
      <c r="L89">
        <v>4426</v>
      </c>
      <c r="M89">
        <f t="shared" ref="M89:M95" si="9">L89/1000</f>
        <v>4.4260000000000002</v>
      </c>
      <c r="N89">
        <v>19491665</v>
      </c>
      <c r="O89">
        <f t="shared" ref="O89:O95" si="10">N89*1000</f>
        <v>19491665000</v>
      </c>
      <c r="P89">
        <f t="shared" ref="P89:P95" si="11">O89/3800</f>
        <v>5129385.5263157897</v>
      </c>
      <c r="Q89">
        <f t="shared" ref="Q89:Q95" si="12">N89/L89</f>
        <v>4403.9008133755087</v>
      </c>
      <c r="R89">
        <f t="shared" ref="R89:R95" si="13">P89/M89</f>
        <v>1158921.2666777654</v>
      </c>
      <c r="S89" s="7">
        <v>0.39</v>
      </c>
      <c r="V89" s="3">
        <v>16984.474014336916</v>
      </c>
      <c r="W89" s="3">
        <v>4469598.4248255044</v>
      </c>
      <c r="X89">
        <v>0.95</v>
      </c>
      <c r="Z89">
        <f t="shared" ref="Z89:Z95" si="14">LN(V89)</f>
        <v>9.7400549124576496</v>
      </c>
      <c r="AA89">
        <f t="shared" ref="AA89:AA95" si="15">LN(W89)</f>
        <v>15.312809124707448</v>
      </c>
      <c r="AB89">
        <v>0.95</v>
      </c>
    </row>
    <row r="90" spans="12:28" x14ac:dyDescent="0.2">
      <c r="L90">
        <v>4625</v>
      </c>
      <c r="M90">
        <f t="shared" si="9"/>
        <v>4.625</v>
      </c>
      <c r="N90">
        <v>26312290</v>
      </c>
      <c r="O90">
        <f t="shared" si="10"/>
        <v>26312290000</v>
      </c>
      <c r="P90">
        <f t="shared" si="11"/>
        <v>6924286.8421052629</v>
      </c>
      <c r="Q90">
        <f t="shared" si="12"/>
        <v>5689.1437837837839</v>
      </c>
      <c r="R90">
        <f t="shared" si="13"/>
        <v>1497143.1009957325</v>
      </c>
      <c r="S90" s="7">
        <v>0.34</v>
      </c>
      <c r="V90" s="3">
        <v>17985.859073359072</v>
      </c>
      <c r="W90" s="3">
        <v>4733120.8087787032</v>
      </c>
      <c r="X90">
        <v>0.95</v>
      </c>
      <c r="Z90">
        <f t="shared" si="14"/>
        <v>9.7973411210917725</v>
      </c>
      <c r="AA90">
        <f t="shared" si="15"/>
        <v>15.370095333341569</v>
      </c>
      <c r="AB90">
        <v>0.95</v>
      </c>
    </row>
    <row r="91" spans="12:28" x14ac:dyDescent="0.2">
      <c r="L91">
        <v>4895</v>
      </c>
      <c r="M91">
        <f t="shared" si="9"/>
        <v>4.8949999999999996</v>
      </c>
      <c r="N91">
        <v>16390325</v>
      </c>
      <c r="O91">
        <f t="shared" si="10"/>
        <v>16390325000</v>
      </c>
      <c r="P91">
        <f t="shared" si="11"/>
        <v>4313243.4210526319</v>
      </c>
      <c r="Q91">
        <f t="shared" si="12"/>
        <v>3348.3810010214506</v>
      </c>
      <c r="R91">
        <f t="shared" si="13"/>
        <v>881152.895005645</v>
      </c>
      <c r="S91" s="7">
        <v>0.76</v>
      </c>
      <c r="V91" s="3">
        <v>18508.879120879123</v>
      </c>
      <c r="W91" s="3">
        <v>4870757.6633892423</v>
      </c>
      <c r="X91">
        <v>0.98</v>
      </c>
      <c r="Z91">
        <f t="shared" si="14"/>
        <v>9.8260058484060178</v>
      </c>
      <c r="AA91">
        <f t="shared" si="15"/>
        <v>15.398760060655814</v>
      </c>
      <c r="AB91">
        <v>0.98</v>
      </c>
    </row>
    <row r="92" spans="12:28" x14ac:dyDescent="0.2">
      <c r="L92">
        <v>2552</v>
      </c>
      <c r="M92">
        <f t="shared" si="9"/>
        <v>2.552</v>
      </c>
      <c r="N92">
        <v>37556780</v>
      </c>
      <c r="O92">
        <f t="shared" si="10"/>
        <v>37556780000</v>
      </c>
      <c r="P92">
        <f t="shared" si="11"/>
        <v>9883363.1578947362</v>
      </c>
      <c r="Q92">
        <f t="shared" si="12"/>
        <v>14716.6065830721</v>
      </c>
      <c r="R92">
        <f t="shared" si="13"/>
        <v>3872791.206071605</v>
      </c>
      <c r="S92" s="7">
        <v>0.28000000000000003</v>
      </c>
      <c r="V92" s="3">
        <v>18926.480744544289</v>
      </c>
      <c r="W92" s="3">
        <v>4980652.8275116542</v>
      </c>
      <c r="X92">
        <v>0.98</v>
      </c>
      <c r="Z92">
        <f t="shared" si="14"/>
        <v>9.8483173180212908</v>
      </c>
      <c r="AA92">
        <f t="shared" si="15"/>
        <v>15.421071530271089</v>
      </c>
      <c r="AB92">
        <v>0.98</v>
      </c>
    </row>
    <row r="93" spans="12:28" x14ac:dyDescent="0.2">
      <c r="L93">
        <v>1579</v>
      </c>
      <c r="M93">
        <f t="shared" si="9"/>
        <v>1.579</v>
      </c>
      <c r="N93">
        <v>13551567</v>
      </c>
      <c r="O93">
        <f t="shared" si="10"/>
        <v>13551567000</v>
      </c>
      <c r="P93">
        <f t="shared" si="11"/>
        <v>3566201.8421052634</v>
      </c>
      <c r="Q93">
        <f t="shared" si="12"/>
        <v>8582.3730208993038</v>
      </c>
      <c r="R93">
        <f t="shared" si="13"/>
        <v>2258519.2160261325</v>
      </c>
      <c r="S93" s="7">
        <v>0.43</v>
      </c>
      <c r="V93" s="3">
        <v>21256.898431048721</v>
      </c>
      <c r="W93" s="3">
        <v>5593920.639749663</v>
      </c>
      <c r="X93">
        <v>1</v>
      </c>
      <c r="Z93">
        <f t="shared" si="14"/>
        <v>9.9644367537203316</v>
      </c>
      <c r="AA93">
        <f t="shared" si="15"/>
        <v>15.537190965970129</v>
      </c>
      <c r="AB93">
        <v>1</v>
      </c>
    </row>
    <row r="94" spans="12:28" x14ac:dyDescent="0.2">
      <c r="L94">
        <v>4994</v>
      </c>
      <c r="M94">
        <f t="shared" si="9"/>
        <v>4.9939999999999998</v>
      </c>
      <c r="N94">
        <v>12707953</v>
      </c>
      <c r="O94">
        <f t="shared" si="10"/>
        <v>12707953000</v>
      </c>
      <c r="P94">
        <f t="shared" si="11"/>
        <v>3344198.1578947366</v>
      </c>
      <c r="Q94">
        <f t="shared" si="12"/>
        <v>2544.644173007609</v>
      </c>
      <c r="R94">
        <f t="shared" si="13"/>
        <v>669643.20342305501</v>
      </c>
      <c r="S94" s="7">
        <v>0.04</v>
      </c>
      <c r="V94" s="3">
        <v>22653.21209800919</v>
      </c>
      <c r="W94" s="3">
        <v>5961371.6047392599</v>
      </c>
      <c r="X94">
        <v>1</v>
      </c>
      <c r="Z94">
        <f t="shared" si="14"/>
        <v>10.0280569353381</v>
      </c>
      <c r="AA94">
        <f t="shared" si="15"/>
        <v>15.600811147587896</v>
      </c>
      <c r="AB94">
        <v>1</v>
      </c>
    </row>
    <row r="95" spans="12:28" x14ac:dyDescent="0.2">
      <c r="L95">
        <v>2522</v>
      </c>
      <c r="M95">
        <f t="shared" si="9"/>
        <v>2.5219999999999998</v>
      </c>
      <c r="N95">
        <v>9624495</v>
      </c>
      <c r="O95">
        <f t="shared" si="10"/>
        <v>9624495000</v>
      </c>
      <c r="P95">
        <f t="shared" si="11"/>
        <v>2532761.8421052634</v>
      </c>
      <c r="Q95">
        <f t="shared" si="12"/>
        <v>3816.2153053132433</v>
      </c>
      <c r="R95">
        <f t="shared" si="13"/>
        <v>1004267.1856087485</v>
      </c>
      <c r="S95" s="7">
        <v>0.09</v>
      </c>
      <c r="V95" s="3">
        <v>23224.103448275862</v>
      </c>
      <c r="W95" s="3">
        <v>6111606.1705989121</v>
      </c>
      <c r="X95">
        <v>1</v>
      </c>
      <c r="Z95">
        <f t="shared" si="14"/>
        <v>10.052945960063985</v>
      </c>
      <c r="AA95">
        <f t="shared" si="15"/>
        <v>15.625700172313781</v>
      </c>
      <c r="AB95">
        <v>1</v>
      </c>
    </row>
  </sheetData>
  <autoFilter ref="V23:V95" xr:uid="{D2D1D8CB-5826-BB40-BFC7-C9068F50BB64}">
    <sortState xmlns:xlrd2="http://schemas.microsoft.com/office/spreadsheetml/2017/richdata2" ref="V24:V95">
      <sortCondition ref="V24:V95"/>
    </sortState>
  </autoFilter>
  <sortState xmlns:xlrd2="http://schemas.microsoft.com/office/spreadsheetml/2017/richdata2" ref="X24:X95">
    <sortCondition ref="X24:X95"/>
  </sortState>
  <mergeCells count="2">
    <mergeCell ref="D18:F18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lncalculadajavier</vt:lpstr>
      <vt:lpstr>lnpaper</vt:lpstr>
      <vt:lpstr>calculadajavier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2020-08-05T16:14:53Z</dcterms:created>
  <dcterms:modified xsi:type="dcterms:W3CDTF">2020-08-21T22:30:14Z</dcterms:modified>
</cp:coreProperties>
</file>