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Q:\Banca\5 Formación\1 Impartida desde el Área\14 Master Data Science y Big Data\2021-2022\Ejercicio práctico\"/>
    </mc:Choice>
  </mc:AlternateContent>
  <xr:revisionPtr revIDLastSave="0" documentId="13_ncr:1_{E4716CB1-C335-4B97-963D-B93F3490DAAE}" xr6:coauthVersionLast="47" xr6:coauthVersionMax="47" xr10:uidLastSave="{00000000-0000-0000-0000-000000000000}"/>
  <bookViews>
    <workbookView xWindow="-120" yWindow="-120" windowWidth="29040" windowHeight="15840" xr2:uid="{6BED14DE-CDE2-479B-AA2F-74AEBF6C5789}"/>
  </bookViews>
  <sheets>
    <sheet name="Portada" sheetId="8" r:id="rId1"/>
    <sheet name="Balance" sheetId="2" r:id="rId2"/>
    <sheet name="Cuenta de resultados" sheetId="1" r:id="rId3"/>
    <sheet name="Crédito y calidad de activos" sheetId="3" r:id="rId4"/>
    <sheet name="Recursos minoristas" sheetId="4" r:id="rId5"/>
    <sheet name="Solvencia" sheetId="5" r:id="rId6"/>
    <sheet name="Otros datos" sheetId="7" r:id="rId7"/>
    <sheet name="Cuadro de mando_Comparables" sheetId="6" r:id="rId8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6" l="1"/>
  <c r="K19" i="6" s="1"/>
  <c r="K23" i="6"/>
  <c r="K25" i="6" s="1"/>
  <c r="J23" i="6"/>
  <c r="J25" i="6" s="1"/>
  <c r="J17" i="6"/>
  <c r="J19" i="6" s="1"/>
  <c r="G23" i="6"/>
  <c r="G25" i="6" s="1"/>
  <c r="G17" i="6"/>
  <c r="G19" i="6" s="1"/>
  <c r="H17" i="6"/>
  <c r="H19" i="6" s="1"/>
  <c r="H23" i="6"/>
  <c r="H25" i="6" s="1"/>
  <c r="E17" i="6"/>
  <c r="E19" i="6" s="1"/>
  <c r="E23" i="6"/>
  <c r="E25" i="6" s="1"/>
  <c r="D17" i="6"/>
  <c r="D19" i="6" s="1"/>
  <c r="D23" i="6"/>
  <c r="D25" i="6" s="1"/>
  <c r="E1" i="1" l="1"/>
  <c r="P1" i="2"/>
  <c r="Q1" i="2" s="1"/>
  <c r="K1" i="2"/>
  <c r="J1" i="2"/>
  <c r="E1" i="2"/>
  <c r="H37" i="6" l="1"/>
  <c r="H40" i="6" s="1"/>
  <c r="H47" i="6" s="1"/>
  <c r="G37" i="6"/>
  <c r="G40" i="6" s="1"/>
  <c r="G47" i="6" s="1"/>
  <c r="K37" i="6"/>
  <c r="K40" i="6" s="1"/>
  <c r="K47" i="6" s="1"/>
  <c r="J37" i="6"/>
  <c r="J40" i="6" s="1"/>
  <c r="J47" i="6" s="1"/>
  <c r="G60" i="6"/>
  <c r="D59" i="6"/>
  <c r="K55" i="6"/>
  <c r="J55" i="6" l="1"/>
  <c r="D60" i="6"/>
  <c r="J59" i="6"/>
  <c r="E60" i="6"/>
  <c r="J60" i="6"/>
  <c r="G56" i="6"/>
  <c r="E37" i="6"/>
  <c r="E40" i="6" s="1"/>
  <c r="E47" i="6" s="1"/>
  <c r="G59" i="6"/>
  <c r="D37" i="6"/>
  <c r="D40" i="6" s="1"/>
  <c r="D47" i="6" s="1"/>
  <c r="E59" i="6"/>
  <c r="H56" i="6"/>
  <c r="H60" i="6"/>
  <c r="K59" i="6"/>
  <c r="K60" i="6"/>
  <c r="H59" i="6"/>
  <c r="K56" i="6"/>
  <c r="H55" i="6"/>
  <c r="G55" i="6"/>
  <c r="J56" i="6"/>
  <c r="E55" i="6" l="1"/>
  <c r="E56" i="6"/>
  <c r="D55" i="6"/>
  <c r="D56" i="6" l="1"/>
  <c r="E26" i="6" l="1"/>
  <c r="E24" i="6" s="1"/>
  <c r="E39" i="6" l="1"/>
  <c r="E38" i="6" s="1"/>
  <c r="E36" i="6"/>
  <c r="E35" i="6" s="1"/>
  <c r="D26" i="6" l="1"/>
  <c r="D24" i="6" s="1"/>
  <c r="D36" i="6" l="1"/>
  <c r="D35" i="6" s="1"/>
  <c r="D39" i="6"/>
  <c r="D38" i="6" s="1"/>
  <c r="J26" i="6" l="1"/>
  <c r="J24" i="6" s="1"/>
  <c r="H26" i="6"/>
  <c r="H24" i="6" s="1"/>
  <c r="G26" i="6"/>
  <c r="G24" i="6" s="1"/>
  <c r="K26" i="6"/>
  <c r="K24" i="6" s="1"/>
  <c r="K39" i="6" l="1"/>
  <c r="K38" i="6" s="1"/>
  <c r="H39" i="6"/>
  <c r="H38" i="6" s="1"/>
  <c r="G39" i="6"/>
  <c r="G38" i="6" s="1"/>
  <c r="K36" i="6"/>
  <c r="K35" i="6" s="1"/>
  <c r="G36" i="6"/>
  <c r="G35" i="6" s="1"/>
  <c r="H36" i="6"/>
  <c r="H35" i="6" s="1"/>
  <c r="G43" i="6"/>
  <c r="J14" i="6"/>
  <c r="J16" i="6" s="1"/>
  <c r="J15" i="6" s="1"/>
  <c r="G42" i="6"/>
  <c r="J39" i="6"/>
  <c r="J38" i="6" s="1"/>
  <c r="J42" i="6"/>
  <c r="J36" i="6"/>
  <c r="J35" i="6" s="1"/>
  <c r="J43" i="6"/>
  <c r="G14" i="6"/>
  <c r="G16" i="6" s="1"/>
  <c r="G15" i="6" s="1"/>
  <c r="J31" i="6"/>
  <c r="J32" i="6"/>
  <c r="G32" i="6"/>
  <c r="G31" i="6"/>
  <c r="G11" i="6" l="1"/>
  <c r="G13" i="6" s="1"/>
  <c r="G12" i="6" s="1"/>
  <c r="J11" i="6"/>
  <c r="J13" i="6" s="1"/>
  <c r="J12" i="6" s="1"/>
  <c r="K32" i="6" l="1"/>
  <c r="K43" i="6"/>
  <c r="D32" i="6" l="1"/>
  <c r="D31" i="6"/>
  <c r="D43" i="6"/>
  <c r="D14" i="6"/>
  <c r="D16" i="6" s="1"/>
  <c r="D15" i="6" s="1"/>
  <c r="E43" i="6"/>
  <c r="K14" i="6"/>
  <c r="K16" i="6" s="1"/>
  <c r="K15" i="6" s="1"/>
  <c r="D42" i="6"/>
  <c r="H43" i="6"/>
  <c r="K42" i="6"/>
  <c r="K31" i="6"/>
  <c r="H31" i="6" l="1"/>
  <c r="E31" i="6"/>
  <c r="D11" i="6"/>
  <c r="D13" i="6" s="1"/>
  <c r="D12" i="6" s="1"/>
  <c r="K11" i="6"/>
  <c r="K13" i="6" s="1"/>
  <c r="K12" i="6" s="1"/>
  <c r="J10" i="6"/>
  <c r="J9" i="6" s="1"/>
  <c r="J5" i="6"/>
  <c r="E32" i="6"/>
  <c r="H42" i="6"/>
  <c r="G10" i="6"/>
  <c r="G9" i="6" s="1"/>
  <c r="G5" i="6"/>
  <c r="H32" i="6"/>
  <c r="E42" i="6"/>
  <c r="E14" i="6" l="1"/>
  <c r="E16" i="6" s="1"/>
  <c r="E15" i="6" s="1"/>
  <c r="H14" i="6"/>
  <c r="H16" i="6" s="1"/>
  <c r="H15" i="6" s="1"/>
  <c r="H11" i="6" l="1"/>
  <c r="H13" i="6" s="1"/>
  <c r="H12" i="6" s="1"/>
  <c r="E11" i="6"/>
  <c r="E13" i="6" s="1"/>
  <c r="E12" i="6" s="1"/>
  <c r="D10" i="6" l="1"/>
  <c r="D9" i="6" s="1"/>
  <c r="D5" i="6"/>
  <c r="K5" i="6"/>
  <c r="K10" i="6"/>
  <c r="K9" i="6" s="1"/>
  <c r="H5" i="6" l="1"/>
  <c r="H10" i="6"/>
  <c r="H9" i="6" s="1"/>
  <c r="E10" i="6"/>
  <c r="E9" i="6" s="1"/>
  <c r="E5" i="6"/>
  <c r="D52" i="6" l="1"/>
  <c r="D6" i="6"/>
  <c r="G52" i="6"/>
  <c r="G6" i="6"/>
  <c r="E52" i="6" l="1"/>
  <c r="E6" i="6"/>
  <c r="J52" i="6"/>
  <c r="J6" i="6"/>
  <c r="H52" i="6"/>
  <c r="H6" i="6"/>
  <c r="K52" i="6"/>
  <c r="K6" i="6"/>
  <c r="K53" i="6" l="1"/>
  <c r="K54" i="6"/>
  <c r="G53" i="6"/>
  <c r="G44" i="6"/>
  <c r="G54" i="6"/>
  <c r="H53" i="6"/>
  <c r="H54" i="6"/>
  <c r="D53" i="6"/>
  <c r="D44" i="6"/>
  <c r="D54" i="6"/>
  <c r="J54" i="6"/>
  <c r="J44" i="6"/>
  <c r="J53" i="6"/>
  <c r="E54" i="6" l="1"/>
  <c r="H44" i="6"/>
  <c r="G41" i="6"/>
  <c r="G46" i="6"/>
  <c r="G45" i="6" s="1"/>
  <c r="K61" i="6"/>
  <c r="E53" i="6"/>
  <c r="D41" i="6"/>
  <c r="D46" i="6"/>
  <c r="D45" i="6" s="1"/>
  <c r="E61" i="6"/>
  <c r="G61" i="6"/>
  <c r="J41" i="6"/>
  <c r="J46" i="6"/>
  <c r="J45" i="6" s="1"/>
  <c r="E44" i="6"/>
  <c r="D61" i="6"/>
  <c r="J61" i="6"/>
  <c r="K44" i="6"/>
  <c r="H61" i="6"/>
  <c r="D49" i="6" l="1"/>
  <c r="D50" i="6" s="1"/>
  <c r="G49" i="6"/>
  <c r="G50" i="6" s="1"/>
  <c r="D20" i="6"/>
  <c r="D26" i="2"/>
  <c r="H41" i="6"/>
  <c r="H46" i="6"/>
  <c r="H45" i="6" s="1"/>
  <c r="E41" i="6"/>
  <c r="E46" i="6"/>
  <c r="E45" i="6" s="1"/>
  <c r="H20" i="6"/>
  <c r="K26" i="2"/>
  <c r="J20" i="6"/>
  <c r="P26" i="2"/>
  <c r="G20" i="6"/>
  <c r="J26" i="2"/>
  <c r="K41" i="6"/>
  <c r="K46" i="6"/>
  <c r="K45" i="6" s="1"/>
  <c r="J49" i="6"/>
  <c r="J50" i="6" s="1"/>
  <c r="K20" i="6"/>
  <c r="Q26" i="2"/>
  <c r="E20" i="6"/>
  <c r="E26" i="2"/>
  <c r="G18" i="6" l="1"/>
  <c r="G22" i="6"/>
  <c r="G21" i="6" s="1"/>
  <c r="E49" i="6"/>
  <c r="E50" i="6" s="1"/>
  <c r="K49" i="6"/>
  <c r="K50" i="6" s="1"/>
  <c r="D18" i="6"/>
  <c r="D22" i="6"/>
  <c r="D21" i="6" s="1"/>
  <c r="D28" i="6" s="1"/>
  <c r="D29" i="6" s="1"/>
  <c r="H22" i="6"/>
  <c r="H21" i="6" s="1"/>
  <c r="H18" i="6"/>
  <c r="H28" i="6" s="1"/>
  <c r="H29" i="6" s="1"/>
  <c r="K18" i="6"/>
  <c r="K22" i="6"/>
  <c r="K21" i="6" s="1"/>
  <c r="E22" i="6"/>
  <c r="E21" i="6" s="1"/>
  <c r="E18" i="6"/>
  <c r="E28" i="6" s="1"/>
  <c r="E29" i="6" s="1"/>
  <c r="J22" i="6"/>
  <c r="J21" i="6" s="1"/>
  <c r="J18" i="6"/>
  <c r="J28" i="6" s="1"/>
  <c r="J29" i="6" s="1"/>
  <c r="H49" i="6"/>
  <c r="H50" i="6" s="1"/>
  <c r="K28" i="6" l="1"/>
  <c r="K29" i="6" s="1"/>
  <c r="G28" i="6"/>
  <c r="G29" i="6" s="1"/>
</calcChain>
</file>

<file path=xl/sharedStrings.xml><?xml version="1.0" encoding="utf-8"?>
<sst xmlns="http://schemas.openxmlformats.org/spreadsheetml/2006/main" count="282" uniqueCount="137">
  <si>
    <t>Margen de intereses</t>
  </si>
  <si>
    <t>Comisiones netas</t>
  </si>
  <si>
    <t>Otros resultados de explotación</t>
  </si>
  <si>
    <t>Margen bruto</t>
  </si>
  <si>
    <t>Gastos de administración y amortizaciones</t>
  </si>
  <si>
    <t>Resultado antes de impuestos</t>
  </si>
  <si>
    <t>Impuesto sobre beneficios</t>
  </si>
  <si>
    <t>Resultado consolidado del ejercicio</t>
  </si>
  <si>
    <t>Beneficio ordinario atribuido a la dominante</t>
  </si>
  <si>
    <t>Ingresos por intereses</t>
  </si>
  <si>
    <t>Gastos por intereses</t>
  </si>
  <si>
    <t>Gastos de personal</t>
  </si>
  <si>
    <t>Gastos de explotación</t>
  </si>
  <si>
    <t>Pérdidas por deterioro de activos financieros</t>
  </si>
  <si>
    <t>Pérdidas por deterioro de resto de activos</t>
  </si>
  <si>
    <t>Extraordinarios</t>
  </si>
  <si>
    <t>Santander</t>
  </si>
  <si>
    <t>Resultado atribuido a intereses minoritarios</t>
  </si>
  <si>
    <t>Dividendos + REVMP</t>
  </si>
  <si>
    <t>Diferencias de cambio</t>
  </si>
  <si>
    <t>Margen de explotación</t>
  </si>
  <si>
    <t>Resultado por operaciones financieras</t>
  </si>
  <si>
    <t>Dotación de provisiones</t>
  </si>
  <si>
    <t>v.i.a.</t>
  </si>
  <si>
    <t>Activos totales medios</t>
  </si>
  <si>
    <t>Millones €</t>
  </si>
  <si>
    <t>Fondos propios medios</t>
  </si>
  <si>
    <t>Caixabank</t>
  </si>
  <si>
    <t>c.s.</t>
  </si>
  <si>
    <t>Unicaja</t>
  </si>
  <si>
    <t>Inversión crediticia</t>
  </si>
  <si>
    <t>Renta fija</t>
  </si>
  <si>
    <t>Renta variable</t>
  </si>
  <si>
    <t>Interbancario activo</t>
  </si>
  <si>
    <t>Depósitos de la clientela</t>
  </si>
  <si>
    <t>Interbancario pasivo</t>
  </si>
  <si>
    <t>Emisiones mayoristas</t>
  </si>
  <si>
    <t>Fondos propios</t>
  </si>
  <si>
    <t>Otro resultado global</t>
  </si>
  <si>
    <t>Intereses minoritarios</t>
  </si>
  <si>
    <t>Patrimonio neto</t>
  </si>
  <si>
    <t>Patrimonio neto + Pasivo</t>
  </si>
  <si>
    <t>Pasivo total</t>
  </si>
  <si>
    <t>Activo total</t>
  </si>
  <si>
    <t>Check</t>
  </si>
  <si>
    <t>Administraciones Públicas</t>
  </si>
  <si>
    <t>Sociedades no financieras y empresarios individuales</t>
  </si>
  <si>
    <t>Construcción y promoción inmobiliaria</t>
  </si>
  <si>
    <t>Construcción de obra civil</t>
  </si>
  <si>
    <t>Resto de finalidades</t>
  </si>
  <si>
    <t>Grandes empresas</t>
  </si>
  <si>
    <t>Pymes y empresarios individuales</t>
  </si>
  <si>
    <t>Resto de hogares e ISFLSH</t>
  </si>
  <si>
    <t>Viviendas</t>
  </si>
  <si>
    <t>Consumo</t>
  </si>
  <si>
    <t>Otros fines</t>
  </si>
  <si>
    <t>TOTAL</t>
  </si>
  <si>
    <t>n.a.</t>
  </si>
  <si>
    <t>Crédito dudoso</t>
  </si>
  <si>
    <t>Correcciones de valor por deterioro del crédito</t>
  </si>
  <si>
    <t>Tasa de morosidad</t>
  </si>
  <si>
    <t>Tasa de morosidad ampliada</t>
  </si>
  <si>
    <t>Tasa de cobertura</t>
  </si>
  <si>
    <t>Tasa de cobertura ampliada</t>
  </si>
  <si>
    <t>Activos deteriorados</t>
  </si>
  <si>
    <t>Activos adjudicados*</t>
  </si>
  <si>
    <t>Correcciones de valor*</t>
  </si>
  <si>
    <t>Vista</t>
  </si>
  <si>
    <t>Plazo</t>
  </si>
  <si>
    <t>Recursos fuera de balance</t>
  </si>
  <si>
    <t>Fondos de inversión</t>
  </si>
  <si>
    <t>Planes de pensiones</t>
  </si>
  <si>
    <t>Seguros</t>
  </si>
  <si>
    <t>Otros</t>
  </si>
  <si>
    <t>Recursos de clientes</t>
  </si>
  <si>
    <t>Capital ordinario (CET1)</t>
  </si>
  <si>
    <t>Recursos propios computables</t>
  </si>
  <si>
    <t>Activos ponderados por riesgo</t>
  </si>
  <si>
    <t>Ratio de CET1</t>
  </si>
  <si>
    <t>Ratio de solvencia total</t>
  </si>
  <si>
    <t>Empleados</t>
  </si>
  <si>
    <t>Oficinas</t>
  </si>
  <si>
    <t>Volumen de negocio</t>
  </si>
  <si>
    <t>Cuenta de resultados</t>
  </si>
  <si>
    <t>ROE</t>
  </si>
  <si>
    <t>ROA</t>
  </si>
  <si>
    <t>Rentabilidad</t>
  </si>
  <si>
    <t>Eficiencia</t>
  </si>
  <si>
    <t>Ordinaria</t>
  </si>
  <si>
    <t>Recurrente</t>
  </si>
  <si>
    <t>Descomposición de la eficiencia</t>
  </si>
  <si>
    <t>Calidad crediticia</t>
  </si>
  <si>
    <t>Coste del riesgo</t>
  </si>
  <si>
    <t>Gastos de admin + amort</t>
  </si>
  <si>
    <t>Productividad por empleado (mill.€)</t>
  </si>
  <si>
    <t>Rentabilidad del negocio (%)</t>
  </si>
  <si>
    <t>Otros costes unitarios (miles €)</t>
  </si>
  <si>
    <t>Costes laborales unitarios (miles €)</t>
  </si>
  <si>
    <t>Eficiencia recurrente (%)</t>
  </si>
  <si>
    <t>Solvencia</t>
  </si>
  <si>
    <t>Ratio de CET 1</t>
  </si>
  <si>
    <t xml:space="preserve">Ratio de solvencia total </t>
  </si>
  <si>
    <t>Perfil de riesgo</t>
  </si>
  <si>
    <t>Afi Escuela de Finanzas</t>
  </si>
  <si>
    <t>Análisis financiero de una entidad de crédito.</t>
  </si>
  <si>
    <t>Índice</t>
  </si>
  <si>
    <t>Balance</t>
  </si>
  <si>
    <t>Crédito y calidad de activos</t>
  </si>
  <si>
    <t>Recursos minoristas</t>
  </si>
  <si>
    <t>Otros datos</t>
  </si>
  <si>
    <t>Cuadro de mando_Comparables</t>
  </si>
  <si>
    <t>Fuente: Afi a partir de datos de AEB, CECA y de las propias entidades</t>
  </si>
  <si>
    <t>Resto activo</t>
  </si>
  <si>
    <t>Resto pasivo</t>
  </si>
  <si>
    <t>2T20</t>
  </si>
  <si>
    <t>2T21</t>
  </si>
  <si>
    <t>Derivados activo</t>
  </si>
  <si>
    <t>Derivados pasivo</t>
  </si>
  <si>
    <t>2T20 -% s/AT</t>
  </si>
  <si>
    <t>2T21 -% s/AT</t>
  </si>
  <si>
    <t>1S20</t>
  </si>
  <si>
    <t>1S21</t>
  </si>
  <si>
    <t>1S20 -% s/ATM</t>
  </si>
  <si>
    <t>1S21 -% s/ATM</t>
  </si>
  <si>
    <t>n.d.</t>
  </si>
  <si>
    <t>1S20 -% s/total</t>
  </si>
  <si>
    <t>1S21 -% s/total</t>
  </si>
  <si>
    <t>* Última información disponible</t>
  </si>
  <si>
    <t>1S21-% s/total</t>
  </si>
  <si>
    <t>Descomposión del ROE</t>
  </si>
  <si>
    <t>Recurrencia</t>
  </si>
  <si>
    <t>Beneficio neto</t>
  </si>
  <si>
    <t>M. Explotación</t>
  </si>
  <si>
    <t>M. Bruto</t>
  </si>
  <si>
    <t>Apalancamiento</t>
  </si>
  <si>
    <t>Calidad de los RRPP</t>
  </si>
  <si>
    <t>ROE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</si>
</sst>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rgb="FFFF1720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sz val="10"/>
      <color rgb="FF0C9CDB"/>
      <name val="Arial"/>
      <family val="2"/>
      <scheme val="minor"/>
    </font>
    <font>
      <b/>
      <sz val="10"/>
      <color rgb="FF03A130"/>
      <name val="Arial"/>
      <family val="2"/>
      <scheme val="minor"/>
    </font>
    <font>
      <i/>
      <sz val="10"/>
      <color rgb="FFFF0000"/>
      <name val="Arial"/>
      <family val="2"/>
      <scheme val="minor"/>
    </font>
    <font>
      <b/>
      <sz val="10"/>
      <color theme="3"/>
      <name val="Arial"/>
      <family val="2"/>
      <scheme val="minor"/>
    </font>
    <font>
      <sz val="36"/>
      <color theme="1"/>
      <name val="Arial"/>
      <family val="2"/>
      <scheme val="minor"/>
    </font>
    <font>
      <b/>
      <sz val="36"/>
      <color theme="4"/>
      <name val="Arial"/>
      <family val="2"/>
      <scheme val="minor"/>
    </font>
    <font>
      <b/>
      <sz val="11"/>
      <color theme="4"/>
      <name val="Arial"/>
      <family val="2"/>
      <scheme val="minor"/>
    </font>
    <font>
      <b/>
      <i/>
      <sz val="14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i/>
      <sz val="8"/>
      <color theme="1"/>
      <name val="Arial"/>
      <family val="2"/>
      <scheme val="minor"/>
    </font>
    <font>
      <sz val="10"/>
      <color rgb="FFFF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1720"/>
        <bgColor indexed="64"/>
      </patternFill>
    </fill>
    <fill>
      <patternFill patternType="solid">
        <fgColor rgb="FF0C9CDB"/>
        <bgColor indexed="64"/>
      </patternFill>
    </fill>
    <fill>
      <patternFill patternType="solid">
        <fgColor rgb="FF03A13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2"/>
    </xf>
    <xf numFmtId="0" fontId="2" fillId="0" borderId="0" xfId="0" applyFont="1" applyAlignment="1">
      <alignment horizontal="left" indent="1"/>
    </xf>
    <xf numFmtId="0" fontId="2" fillId="0" borderId="1" xfId="0" applyFont="1" applyBorder="1"/>
    <xf numFmtId="0" fontId="3" fillId="0" borderId="2" xfId="0" applyFont="1" applyBorder="1" applyAlignment="1">
      <alignment horizontal="left" indent="1"/>
    </xf>
    <xf numFmtId="0" fontId="3" fillId="0" borderId="2" xfId="0" applyFont="1" applyBorder="1"/>
    <xf numFmtId="0" fontId="3" fillId="0" borderId="0" xfId="0" applyFont="1"/>
    <xf numFmtId="0" fontId="2" fillId="0" borderId="5" xfId="0" applyFont="1" applyBorder="1"/>
    <xf numFmtId="0" fontId="5" fillId="0" borderId="5" xfId="0" applyFont="1" applyBorder="1" applyAlignment="1">
      <alignment horizontal="center"/>
    </xf>
    <xf numFmtId="3" fontId="2" fillId="0" borderId="0" xfId="0" applyNumberFormat="1" applyFont="1"/>
    <xf numFmtId="3" fontId="3" fillId="0" borderId="2" xfId="0" applyNumberFormat="1" applyFont="1" applyBorder="1"/>
    <xf numFmtId="3" fontId="2" fillId="0" borderId="0" xfId="0" applyNumberFormat="1" applyFont="1" applyAlignment="1">
      <alignment horizontal="center"/>
    </xf>
    <xf numFmtId="3" fontId="3" fillId="0" borderId="2" xfId="0" applyNumberFormat="1" applyFont="1" applyBorder="1" applyAlignment="1">
      <alignment horizontal="center"/>
    </xf>
    <xf numFmtId="164" fontId="2" fillId="0" borderId="0" xfId="0" applyNumberFormat="1" applyFont="1"/>
    <xf numFmtId="0" fontId="6" fillId="0" borderId="0" xfId="0" applyFont="1"/>
    <xf numFmtId="164" fontId="2" fillId="0" borderId="0" xfId="0" applyNumberFormat="1" applyFont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10" fontId="3" fillId="0" borderId="2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3" fontId="6" fillId="0" borderId="0" xfId="0" applyNumberFormat="1" applyFont="1"/>
    <xf numFmtId="3" fontId="2" fillId="0" borderId="1" xfId="0" applyNumberFormat="1" applyFont="1" applyBorder="1" applyAlignment="1">
      <alignment horizontal="center"/>
    </xf>
    <xf numFmtId="0" fontId="9" fillId="0" borderId="0" xfId="0" applyFont="1"/>
    <xf numFmtId="3" fontId="9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0" fontId="6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left" indent="2"/>
    </xf>
    <xf numFmtId="0" fontId="3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3" fillId="0" borderId="0" xfId="0" applyFont="1" applyBorder="1"/>
    <xf numFmtId="0" fontId="9" fillId="0" borderId="0" xfId="0" applyFont="1" applyBorder="1"/>
    <xf numFmtId="0" fontId="2" fillId="0" borderId="0" xfId="0" applyFont="1" applyAlignment="1">
      <alignment horizontal="left" indent="5"/>
    </xf>
    <xf numFmtId="0" fontId="3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5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/>
    </xf>
    <xf numFmtId="0" fontId="10" fillId="0" borderId="0" xfId="0" applyFont="1"/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3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10" fontId="2" fillId="0" borderId="0" xfId="0" applyNumberFormat="1" applyFont="1"/>
    <xf numFmtId="0" fontId="3" fillId="0" borderId="5" xfId="0" applyFont="1" applyBorder="1"/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3" fontId="3" fillId="0" borderId="5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 vertical="center"/>
    </xf>
    <xf numFmtId="4" fontId="2" fillId="0" borderId="0" xfId="0" applyNumberFormat="1" applyFont="1"/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10" fontId="2" fillId="0" borderId="0" xfId="1" applyNumberFormat="1" applyFont="1" applyAlignment="1">
      <alignment horizontal="center"/>
    </xf>
    <xf numFmtId="4" fontId="2" fillId="0" borderId="0" xfId="0" applyNumberFormat="1" applyFont="1" applyAlignment="1">
      <alignment horizontal="left" indent="2"/>
    </xf>
    <xf numFmtId="3" fontId="3" fillId="0" borderId="0" xfId="0" applyNumberFormat="1" applyFont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/>
    <xf numFmtId="164" fontId="2" fillId="0" borderId="0" xfId="0" applyNumberFormat="1" applyFon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0" fillId="5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left" indent="2"/>
    </xf>
    <xf numFmtId="0" fontId="15" fillId="0" borderId="0" xfId="0" applyFont="1" applyAlignment="1">
      <alignment horizontal="right"/>
    </xf>
    <xf numFmtId="4" fontId="2" fillId="0" borderId="5" xfId="0" applyNumberFormat="1" applyFont="1" applyBorder="1" applyAlignment="1">
      <alignment horizontal="left" indent="1"/>
    </xf>
    <xf numFmtId="165" fontId="2" fillId="0" borderId="5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4" fontId="2" fillId="0" borderId="0" xfId="0" applyNumberFormat="1" applyFont="1" applyBorder="1" applyAlignment="1">
      <alignment horizontal="center"/>
    </xf>
    <xf numFmtId="0" fontId="16" fillId="0" borderId="0" xfId="0" applyFont="1"/>
    <xf numFmtId="10" fontId="2" fillId="0" borderId="5" xfId="1" applyNumberFormat="1" applyFont="1" applyBorder="1" applyAlignment="1">
      <alignment horizontal="center"/>
    </xf>
    <xf numFmtId="10" fontId="2" fillId="0" borderId="0" xfId="1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left" indent="1"/>
    </xf>
    <xf numFmtId="164" fontId="2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left" indent="2"/>
    </xf>
    <xf numFmtId="10" fontId="6" fillId="0" borderId="0" xfId="1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0" fontId="17" fillId="0" borderId="0" xfId="0" applyFont="1" applyBorder="1"/>
    <xf numFmtId="0" fontId="2" fillId="0" borderId="5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AB300"/>
      <color rgb="FF0099D3"/>
      <color rgb="FFF76800"/>
      <color rgb="FF004481"/>
      <color rgb="FF221111"/>
      <color rgb="FF03A130"/>
      <color rgb="FF0C9CDB"/>
      <color rgb="FFFF17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Recursos minoristas'!A1"/><Relationship Id="rId7" Type="http://schemas.openxmlformats.org/officeDocument/2006/relationships/hyperlink" Target="#'Cuadro de mando_Comparables'!A1"/><Relationship Id="rId2" Type="http://schemas.openxmlformats.org/officeDocument/2006/relationships/hyperlink" Target="#Balance!A1"/><Relationship Id="rId1" Type="http://schemas.openxmlformats.org/officeDocument/2006/relationships/image" Target="../media/image1.jpeg"/><Relationship Id="rId6" Type="http://schemas.openxmlformats.org/officeDocument/2006/relationships/hyperlink" Target="#'Cr&#233;dito y calidad de activos'!A1"/><Relationship Id="rId5" Type="http://schemas.openxmlformats.org/officeDocument/2006/relationships/hyperlink" Target="#'Cuenta de resultados'!A1"/><Relationship Id="rId4" Type="http://schemas.openxmlformats.org/officeDocument/2006/relationships/hyperlink" Target="#Solvencia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Portada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Portada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Portada!A1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Portada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Portada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Portada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Portada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33363</xdr:colOff>
      <xdr:row>0</xdr:row>
      <xdr:rowOff>81019</xdr:rowOff>
    </xdr:from>
    <xdr:to>
      <xdr:col>15</xdr:col>
      <xdr:colOff>519087</xdr:colOff>
      <xdr:row>5</xdr:row>
      <xdr:rowOff>29125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06A4801-279B-45FA-8BB8-860FADD06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3563" y="81019"/>
          <a:ext cx="3838524" cy="1624506"/>
        </a:xfrm>
        <a:prstGeom prst="rect">
          <a:avLst/>
        </a:prstGeom>
      </xdr:spPr>
    </xdr:pic>
    <xdr:clientData/>
  </xdr:twoCellAnchor>
  <xdr:twoCellAnchor>
    <xdr:from>
      <xdr:col>2</xdr:col>
      <xdr:colOff>238125</xdr:colOff>
      <xdr:row>12</xdr:row>
      <xdr:rowOff>171450</xdr:rowOff>
    </xdr:from>
    <xdr:to>
      <xdr:col>3</xdr:col>
      <xdr:colOff>38100</xdr:colOff>
      <xdr:row>14</xdr:row>
      <xdr:rowOff>28575</xdr:rowOff>
    </xdr:to>
    <xdr:sp macro="" textlink="">
      <xdr:nvSpPr>
        <xdr:cNvPr id="5" name="Rectángul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EE33BF3-0111-4E06-82D3-D8F7D069BC01}"/>
            </a:ext>
          </a:extLst>
        </xdr:cNvPr>
        <xdr:cNvSpPr/>
      </xdr:nvSpPr>
      <xdr:spPr bwMode="auto">
        <a:xfrm>
          <a:off x="1914525" y="3095625"/>
          <a:ext cx="638175" cy="219075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en-US" sz="2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34" charset="0"/>
          </a:endParaRPr>
        </a:p>
      </xdr:txBody>
    </xdr:sp>
    <xdr:clientData/>
  </xdr:twoCellAnchor>
  <xdr:twoCellAnchor>
    <xdr:from>
      <xdr:col>2</xdr:col>
      <xdr:colOff>238125</xdr:colOff>
      <xdr:row>14</xdr:row>
      <xdr:rowOff>171450</xdr:rowOff>
    </xdr:from>
    <xdr:to>
      <xdr:col>3</xdr:col>
      <xdr:colOff>38100</xdr:colOff>
      <xdr:row>16</xdr:row>
      <xdr:rowOff>28575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B5B3788D-52BC-440A-BB83-AD7C8F81641A}"/>
            </a:ext>
          </a:extLst>
        </xdr:cNvPr>
        <xdr:cNvSpPr/>
      </xdr:nvSpPr>
      <xdr:spPr bwMode="auto">
        <a:xfrm>
          <a:off x="1914525" y="3095625"/>
          <a:ext cx="638175" cy="219075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en-US" sz="2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34" charset="0"/>
          </a:endParaRPr>
        </a:p>
      </xdr:txBody>
    </xdr:sp>
    <xdr:clientData/>
  </xdr:twoCellAnchor>
  <xdr:twoCellAnchor>
    <xdr:from>
      <xdr:col>2</xdr:col>
      <xdr:colOff>238125</xdr:colOff>
      <xdr:row>16</xdr:row>
      <xdr:rowOff>171450</xdr:rowOff>
    </xdr:from>
    <xdr:to>
      <xdr:col>3</xdr:col>
      <xdr:colOff>38100</xdr:colOff>
      <xdr:row>18</xdr:row>
      <xdr:rowOff>28575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3C3C06F7-B5E0-45AB-9856-1FD1BCAB9FDF}"/>
            </a:ext>
          </a:extLst>
        </xdr:cNvPr>
        <xdr:cNvSpPr/>
      </xdr:nvSpPr>
      <xdr:spPr bwMode="auto">
        <a:xfrm>
          <a:off x="1914525" y="3095625"/>
          <a:ext cx="638175" cy="219075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en-US" sz="2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34" charset="0"/>
          </a:endParaRPr>
        </a:p>
      </xdr:txBody>
    </xdr:sp>
    <xdr:clientData/>
  </xdr:twoCellAnchor>
  <xdr:twoCellAnchor>
    <xdr:from>
      <xdr:col>2</xdr:col>
      <xdr:colOff>238125</xdr:colOff>
      <xdr:row>18</xdr:row>
      <xdr:rowOff>171450</xdr:rowOff>
    </xdr:from>
    <xdr:to>
      <xdr:col>3</xdr:col>
      <xdr:colOff>38100</xdr:colOff>
      <xdr:row>20</xdr:row>
      <xdr:rowOff>28575</xdr:rowOff>
    </xdr:to>
    <xdr:sp macro="" textlink="">
      <xdr:nvSpPr>
        <xdr:cNvPr id="9" name="Rectá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83F1F1C-5C1C-4E5F-9BF0-7A6612B26509}"/>
            </a:ext>
          </a:extLst>
        </xdr:cNvPr>
        <xdr:cNvSpPr/>
      </xdr:nvSpPr>
      <xdr:spPr bwMode="auto">
        <a:xfrm>
          <a:off x="1914525" y="3095625"/>
          <a:ext cx="638175" cy="219075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en-US" sz="2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34" charset="0"/>
          </a:endParaRPr>
        </a:p>
      </xdr:txBody>
    </xdr:sp>
    <xdr:clientData/>
  </xdr:twoCellAnchor>
  <xdr:twoCellAnchor>
    <xdr:from>
      <xdr:col>2</xdr:col>
      <xdr:colOff>238125</xdr:colOff>
      <xdr:row>20</xdr:row>
      <xdr:rowOff>171450</xdr:rowOff>
    </xdr:from>
    <xdr:to>
      <xdr:col>3</xdr:col>
      <xdr:colOff>38100</xdr:colOff>
      <xdr:row>22</xdr:row>
      <xdr:rowOff>28575</xdr:rowOff>
    </xdr:to>
    <xdr:sp macro="" textlink="">
      <xdr:nvSpPr>
        <xdr:cNvPr id="10" name="Rectángul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B0036FD-8376-44A6-9E95-6CD039D66F3D}"/>
            </a:ext>
          </a:extLst>
        </xdr:cNvPr>
        <xdr:cNvSpPr/>
      </xdr:nvSpPr>
      <xdr:spPr bwMode="auto">
        <a:xfrm>
          <a:off x="1914525" y="3095625"/>
          <a:ext cx="638175" cy="219075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en-US" sz="2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34" charset="0"/>
          </a:endParaRPr>
        </a:p>
      </xdr:txBody>
    </xdr:sp>
    <xdr:clientData/>
  </xdr:twoCellAnchor>
  <xdr:twoCellAnchor>
    <xdr:from>
      <xdr:col>2</xdr:col>
      <xdr:colOff>238125</xdr:colOff>
      <xdr:row>14</xdr:row>
      <xdr:rowOff>171450</xdr:rowOff>
    </xdr:from>
    <xdr:to>
      <xdr:col>3</xdr:col>
      <xdr:colOff>38100</xdr:colOff>
      <xdr:row>16</xdr:row>
      <xdr:rowOff>28575</xdr:rowOff>
    </xdr:to>
    <xdr:sp macro="" textlink="">
      <xdr:nvSpPr>
        <xdr:cNvPr id="11" name="Rectángulo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CDE00E3-043F-4154-919E-A758EEDFFF5C}"/>
            </a:ext>
          </a:extLst>
        </xdr:cNvPr>
        <xdr:cNvSpPr/>
      </xdr:nvSpPr>
      <xdr:spPr bwMode="auto">
        <a:xfrm>
          <a:off x="1914525" y="3095625"/>
          <a:ext cx="638175" cy="219075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en-US" sz="2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34" charset="0"/>
          </a:endParaRPr>
        </a:p>
      </xdr:txBody>
    </xdr:sp>
    <xdr:clientData/>
  </xdr:twoCellAnchor>
  <xdr:twoCellAnchor>
    <xdr:from>
      <xdr:col>2</xdr:col>
      <xdr:colOff>238125</xdr:colOff>
      <xdr:row>16</xdr:row>
      <xdr:rowOff>171450</xdr:rowOff>
    </xdr:from>
    <xdr:to>
      <xdr:col>3</xdr:col>
      <xdr:colOff>38100</xdr:colOff>
      <xdr:row>18</xdr:row>
      <xdr:rowOff>28575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B8DDB646-FA85-420E-9AB4-CA17F911D84F}"/>
            </a:ext>
          </a:extLst>
        </xdr:cNvPr>
        <xdr:cNvSpPr/>
      </xdr:nvSpPr>
      <xdr:spPr bwMode="auto">
        <a:xfrm>
          <a:off x="1914525" y="3457575"/>
          <a:ext cx="638175" cy="219075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en-US" sz="2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34" charset="0"/>
          </a:endParaRPr>
        </a:p>
      </xdr:txBody>
    </xdr:sp>
    <xdr:clientData/>
  </xdr:twoCellAnchor>
  <xdr:twoCellAnchor>
    <xdr:from>
      <xdr:col>2</xdr:col>
      <xdr:colOff>238125</xdr:colOff>
      <xdr:row>16</xdr:row>
      <xdr:rowOff>171450</xdr:rowOff>
    </xdr:from>
    <xdr:to>
      <xdr:col>3</xdr:col>
      <xdr:colOff>38100</xdr:colOff>
      <xdr:row>18</xdr:row>
      <xdr:rowOff>28575</xdr:rowOff>
    </xdr:to>
    <xdr:sp macro="" textlink="">
      <xdr:nvSpPr>
        <xdr:cNvPr id="13" name="Rectángulo 1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96202F0-C438-491A-9384-D8288E44D154}"/>
            </a:ext>
          </a:extLst>
        </xdr:cNvPr>
        <xdr:cNvSpPr/>
      </xdr:nvSpPr>
      <xdr:spPr bwMode="auto">
        <a:xfrm>
          <a:off x="1914525" y="3457575"/>
          <a:ext cx="638175" cy="219075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en-US" sz="2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34" charset="0"/>
          </a:endParaRPr>
        </a:p>
      </xdr:txBody>
    </xdr:sp>
    <xdr:clientData/>
  </xdr:twoCellAnchor>
  <xdr:twoCellAnchor>
    <xdr:from>
      <xdr:col>2</xdr:col>
      <xdr:colOff>238125</xdr:colOff>
      <xdr:row>22</xdr:row>
      <xdr:rowOff>171450</xdr:rowOff>
    </xdr:from>
    <xdr:to>
      <xdr:col>3</xdr:col>
      <xdr:colOff>38100</xdr:colOff>
      <xdr:row>24</xdr:row>
      <xdr:rowOff>28575</xdr:rowOff>
    </xdr:to>
    <xdr:sp macro="" textlink="">
      <xdr:nvSpPr>
        <xdr:cNvPr id="14" name="Rectángulo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EE408E7-E3EA-4365-A0E2-84899B85DB67}"/>
            </a:ext>
          </a:extLst>
        </xdr:cNvPr>
        <xdr:cNvSpPr/>
      </xdr:nvSpPr>
      <xdr:spPr bwMode="auto">
        <a:xfrm>
          <a:off x="1914525" y="4543425"/>
          <a:ext cx="638175" cy="219075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en-US" sz="2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34" charset="0"/>
          </a:endParaRPr>
        </a:p>
      </xdr:txBody>
    </xdr:sp>
    <xdr:clientData/>
  </xdr:twoCellAnchor>
  <xdr:twoCellAnchor>
    <xdr:from>
      <xdr:col>2</xdr:col>
      <xdr:colOff>238125</xdr:colOff>
      <xdr:row>24</xdr:row>
      <xdr:rowOff>171450</xdr:rowOff>
    </xdr:from>
    <xdr:to>
      <xdr:col>3</xdr:col>
      <xdr:colOff>38100</xdr:colOff>
      <xdr:row>26</xdr:row>
      <xdr:rowOff>28575</xdr:rowOff>
    </xdr:to>
    <xdr:sp macro="" textlink="">
      <xdr:nvSpPr>
        <xdr:cNvPr id="15" name="Rectángulo 1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0EB0D9F-D007-4C5E-B11F-BD0037E2985C}"/>
            </a:ext>
          </a:extLst>
        </xdr:cNvPr>
        <xdr:cNvSpPr/>
      </xdr:nvSpPr>
      <xdr:spPr bwMode="auto">
        <a:xfrm>
          <a:off x="1914525" y="4905375"/>
          <a:ext cx="638175" cy="219075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en-US" sz="2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0</xdr:rowOff>
    </xdr:from>
    <xdr:to>
      <xdr:col>0</xdr:col>
      <xdr:colOff>572775</xdr:colOff>
      <xdr:row>2</xdr:row>
      <xdr:rowOff>144150</xdr:rowOff>
    </xdr:to>
    <xdr:sp macro="" textlink="">
      <xdr:nvSpPr>
        <xdr:cNvPr id="2" name="Elips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B06A1E-B0A7-4897-A816-86313E43028F}"/>
            </a:ext>
          </a:extLst>
        </xdr:cNvPr>
        <xdr:cNvSpPr/>
      </xdr:nvSpPr>
      <xdr:spPr bwMode="auto">
        <a:xfrm>
          <a:off x="104775" y="0"/>
          <a:ext cx="468000" cy="4680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="horz" wrap="square" lIns="91440" tIns="45720" rIns="91440" bIns="4572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en-US" sz="2400" b="1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pitchFamily="34" charset="0"/>
            </a:rPr>
            <a:t>0</a:t>
          </a:r>
        </a:p>
      </xdr:txBody>
    </xdr:sp>
    <xdr:clientData/>
  </xdr:twoCellAnchor>
  <xdr:twoCellAnchor editAs="oneCell">
    <xdr:from>
      <xdr:col>1</xdr:col>
      <xdr:colOff>152400</xdr:colOff>
      <xdr:row>0</xdr:row>
      <xdr:rowOff>0</xdr:rowOff>
    </xdr:from>
    <xdr:to>
      <xdr:col>1</xdr:col>
      <xdr:colOff>1247775</xdr:colOff>
      <xdr:row>2</xdr:row>
      <xdr:rowOff>139725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276690B-FA39-446B-8326-033D9BAEC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7669" y="0"/>
          <a:ext cx="1095375" cy="4621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0</xdr:rowOff>
    </xdr:from>
    <xdr:to>
      <xdr:col>0</xdr:col>
      <xdr:colOff>572775</xdr:colOff>
      <xdr:row>2</xdr:row>
      <xdr:rowOff>144150</xdr:rowOff>
    </xdr:to>
    <xdr:sp macro="" textlink="">
      <xdr:nvSpPr>
        <xdr:cNvPr id="4" name="Elips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F383E3-7E94-4CB9-B490-2ACACCC02D3E}"/>
            </a:ext>
          </a:extLst>
        </xdr:cNvPr>
        <xdr:cNvSpPr/>
      </xdr:nvSpPr>
      <xdr:spPr bwMode="auto">
        <a:xfrm>
          <a:off x="104775" y="0"/>
          <a:ext cx="468000" cy="4680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="horz" wrap="square" lIns="91440" tIns="45720" rIns="91440" bIns="4572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en-US" sz="2400" b="1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pitchFamily="34" charset="0"/>
            </a:rPr>
            <a:t>0</a:t>
          </a:r>
        </a:p>
      </xdr:txBody>
    </xdr:sp>
    <xdr:clientData/>
  </xdr:twoCellAnchor>
  <xdr:twoCellAnchor editAs="oneCell">
    <xdr:from>
      <xdr:col>1</xdr:col>
      <xdr:colOff>581025</xdr:colOff>
      <xdr:row>0</xdr:row>
      <xdr:rowOff>0</xdr:rowOff>
    </xdr:from>
    <xdr:to>
      <xdr:col>1</xdr:col>
      <xdr:colOff>1676400</xdr:colOff>
      <xdr:row>2</xdr:row>
      <xdr:rowOff>139725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F5EC7C7-A894-4AA4-9D83-B2F92A23E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0"/>
          <a:ext cx="1095375" cy="4635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0</xdr:rowOff>
    </xdr:from>
    <xdr:to>
      <xdr:col>1</xdr:col>
      <xdr:colOff>1143000</xdr:colOff>
      <xdr:row>2</xdr:row>
      <xdr:rowOff>139725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CE0A8C1-C25D-488B-BF85-8447D5DEF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" y="0"/>
          <a:ext cx="1095375" cy="463575"/>
        </a:xfrm>
        <a:prstGeom prst="rect">
          <a:avLst/>
        </a:prstGeom>
      </xdr:spPr>
    </xdr:pic>
    <xdr:clientData/>
  </xdr:twoCellAnchor>
  <xdr:twoCellAnchor>
    <xdr:from>
      <xdr:col>0</xdr:col>
      <xdr:colOff>104775</xdr:colOff>
      <xdr:row>0</xdr:row>
      <xdr:rowOff>0</xdr:rowOff>
    </xdr:from>
    <xdr:to>
      <xdr:col>0</xdr:col>
      <xdr:colOff>572775</xdr:colOff>
      <xdr:row>2</xdr:row>
      <xdr:rowOff>144150</xdr:rowOff>
    </xdr:to>
    <xdr:sp macro="" textlink="">
      <xdr:nvSpPr>
        <xdr:cNvPr id="4" name="Elips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5C64E73-083C-4448-86A5-78A64796F186}"/>
            </a:ext>
          </a:extLst>
        </xdr:cNvPr>
        <xdr:cNvSpPr/>
      </xdr:nvSpPr>
      <xdr:spPr bwMode="auto">
        <a:xfrm>
          <a:off x="104775" y="0"/>
          <a:ext cx="468000" cy="4680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="horz" wrap="square" lIns="91440" tIns="45720" rIns="91440" bIns="4572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en-US" sz="2400" b="1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pitchFamily="34" charset="0"/>
            </a:rPr>
            <a:t>0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0</xdr:rowOff>
    </xdr:from>
    <xdr:to>
      <xdr:col>0</xdr:col>
      <xdr:colOff>572775</xdr:colOff>
      <xdr:row>2</xdr:row>
      <xdr:rowOff>144150</xdr:rowOff>
    </xdr:to>
    <xdr:sp macro="" textlink="">
      <xdr:nvSpPr>
        <xdr:cNvPr id="2" name="Elips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328485-E1FE-4E82-83C4-543C5D34AD3E}"/>
            </a:ext>
          </a:extLst>
        </xdr:cNvPr>
        <xdr:cNvSpPr/>
      </xdr:nvSpPr>
      <xdr:spPr bwMode="auto">
        <a:xfrm>
          <a:off x="104775" y="0"/>
          <a:ext cx="468000" cy="4680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="horz" wrap="square" lIns="91440" tIns="45720" rIns="91440" bIns="4572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en-US" sz="2400" b="1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pitchFamily="34" charset="0"/>
            </a:rPr>
            <a:t>0</a:t>
          </a:r>
        </a:p>
      </xdr:txBody>
    </xdr:sp>
    <xdr:clientData/>
  </xdr:twoCellAnchor>
  <xdr:twoCellAnchor editAs="oneCell">
    <xdr:from>
      <xdr:col>1</xdr:col>
      <xdr:colOff>47625</xdr:colOff>
      <xdr:row>0</xdr:row>
      <xdr:rowOff>0</xdr:rowOff>
    </xdr:from>
    <xdr:to>
      <xdr:col>1</xdr:col>
      <xdr:colOff>1143000</xdr:colOff>
      <xdr:row>2</xdr:row>
      <xdr:rowOff>139725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4C0272C-CF4C-43FB-87E0-7C278BFA3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" y="0"/>
          <a:ext cx="1095375" cy="4635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0</xdr:rowOff>
    </xdr:from>
    <xdr:to>
      <xdr:col>0</xdr:col>
      <xdr:colOff>572775</xdr:colOff>
      <xdr:row>2</xdr:row>
      <xdr:rowOff>144150</xdr:rowOff>
    </xdr:to>
    <xdr:sp macro="" textlink="">
      <xdr:nvSpPr>
        <xdr:cNvPr id="2" name="Elips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487ABD-F016-4E08-9497-F5806224202A}"/>
            </a:ext>
          </a:extLst>
        </xdr:cNvPr>
        <xdr:cNvSpPr/>
      </xdr:nvSpPr>
      <xdr:spPr bwMode="auto">
        <a:xfrm>
          <a:off x="104775" y="0"/>
          <a:ext cx="468000" cy="4680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="horz" wrap="square" lIns="91440" tIns="45720" rIns="91440" bIns="4572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en-US" sz="2400" b="1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pitchFamily="34" charset="0"/>
            </a:rPr>
            <a:t>0</a:t>
          </a:r>
        </a:p>
      </xdr:txBody>
    </xdr:sp>
    <xdr:clientData/>
  </xdr:twoCellAnchor>
  <xdr:twoCellAnchor editAs="oneCell">
    <xdr:from>
      <xdr:col>1</xdr:col>
      <xdr:colOff>47625</xdr:colOff>
      <xdr:row>0</xdr:row>
      <xdr:rowOff>0</xdr:rowOff>
    </xdr:from>
    <xdr:to>
      <xdr:col>1</xdr:col>
      <xdr:colOff>1143000</xdr:colOff>
      <xdr:row>2</xdr:row>
      <xdr:rowOff>139725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7B5B25F-551B-4690-A1A1-1D75C107B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" y="0"/>
          <a:ext cx="1095375" cy="4635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0</xdr:rowOff>
    </xdr:from>
    <xdr:to>
      <xdr:col>0</xdr:col>
      <xdr:colOff>572775</xdr:colOff>
      <xdr:row>2</xdr:row>
      <xdr:rowOff>144150</xdr:rowOff>
    </xdr:to>
    <xdr:sp macro="" textlink="">
      <xdr:nvSpPr>
        <xdr:cNvPr id="2" name="Elips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A97197-F05A-4925-8BB0-C54E384433E8}"/>
            </a:ext>
          </a:extLst>
        </xdr:cNvPr>
        <xdr:cNvSpPr/>
      </xdr:nvSpPr>
      <xdr:spPr bwMode="auto">
        <a:xfrm>
          <a:off x="104775" y="0"/>
          <a:ext cx="468000" cy="4680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="horz" wrap="square" lIns="91440" tIns="45720" rIns="91440" bIns="4572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en-US" sz="2400" b="1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pitchFamily="34" charset="0"/>
            </a:rPr>
            <a:t>0</a:t>
          </a:r>
        </a:p>
      </xdr:txBody>
    </xdr:sp>
    <xdr:clientData/>
  </xdr:twoCellAnchor>
  <xdr:twoCellAnchor editAs="oneCell">
    <xdr:from>
      <xdr:col>1</xdr:col>
      <xdr:colOff>47625</xdr:colOff>
      <xdr:row>0</xdr:row>
      <xdr:rowOff>0</xdr:rowOff>
    </xdr:from>
    <xdr:to>
      <xdr:col>2</xdr:col>
      <xdr:colOff>304800</xdr:colOff>
      <xdr:row>2</xdr:row>
      <xdr:rowOff>139725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32677D1-954B-4F7C-AA5A-29F00103C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" y="0"/>
          <a:ext cx="1095375" cy="4635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0</xdr:rowOff>
    </xdr:from>
    <xdr:to>
      <xdr:col>0</xdr:col>
      <xdr:colOff>572775</xdr:colOff>
      <xdr:row>2</xdr:row>
      <xdr:rowOff>144150</xdr:rowOff>
    </xdr:to>
    <xdr:sp macro="" textlink="">
      <xdr:nvSpPr>
        <xdr:cNvPr id="3" name="Elips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FD5926-93B9-4BD3-99A2-1D6178762947}"/>
            </a:ext>
          </a:extLst>
        </xdr:cNvPr>
        <xdr:cNvSpPr/>
      </xdr:nvSpPr>
      <xdr:spPr bwMode="auto">
        <a:xfrm>
          <a:off x="104775" y="0"/>
          <a:ext cx="468000" cy="4680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="horz" wrap="square" lIns="91440" tIns="45720" rIns="91440" bIns="4572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en-US" sz="2400" b="1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pitchFamily="34" charset="0"/>
            </a:rPr>
            <a:t>0</a:t>
          </a:r>
        </a:p>
      </xdr:txBody>
    </xdr:sp>
    <xdr:clientData/>
  </xdr:twoCellAnchor>
  <xdr:twoCellAnchor editAs="oneCell">
    <xdr:from>
      <xdr:col>1</xdr:col>
      <xdr:colOff>1095375</xdr:colOff>
      <xdr:row>0</xdr:row>
      <xdr:rowOff>123825</xdr:rowOff>
    </xdr:from>
    <xdr:to>
      <xdr:col>1</xdr:col>
      <xdr:colOff>2190750</xdr:colOff>
      <xdr:row>3</xdr:row>
      <xdr:rowOff>101625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60556DF-0294-4476-8316-6426F6DEB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575" y="123825"/>
          <a:ext cx="1095375" cy="463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Afi">
  <a:themeElements>
    <a:clrScheme name="Plantilla Afi">
      <a:dk1>
        <a:srgbClr val="000000"/>
      </a:dk1>
      <a:lt1>
        <a:srgbClr val="FFFFFF"/>
      </a:lt1>
      <a:dk2>
        <a:srgbClr val="D84519"/>
      </a:dk2>
      <a:lt2>
        <a:srgbClr val="BFBFBF"/>
      </a:lt2>
      <a:accent1>
        <a:srgbClr val="D84519"/>
      </a:accent1>
      <a:accent2>
        <a:srgbClr val="00599C"/>
      </a:accent2>
      <a:accent3>
        <a:srgbClr val="8FD400"/>
      </a:accent3>
      <a:accent4>
        <a:srgbClr val="FDB813"/>
      </a:accent4>
      <a:accent5>
        <a:srgbClr val="AD0075"/>
      </a:accent5>
      <a:accent6>
        <a:srgbClr val="BFBFBF"/>
      </a:accent6>
      <a:hlink>
        <a:srgbClr val="00A3D6"/>
      </a:hlink>
      <a:folHlink>
        <a:srgbClr val="FF0000"/>
      </a:folHlink>
    </a:clrScheme>
    <a:fontScheme name="Plantilla Afi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rgbClr val="339966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marL="0" marR="0" indent="0" algn="ctr" defTabSz="914400" rtl="0" eaLnBrk="1" fontAlgn="base" latinLnBrk="0" hangingPunct="1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GB" sz="2400" b="0" i="0" u="none" strike="noStrike" cap="none" normalizeH="0" baseline="0" smtClean="0">
            <a:ln>
              <a:noFill/>
            </a:ln>
            <a:solidFill>
              <a:schemeClr val="tx1"/>
            </a:solidFill>
            <a:effectLst/>
            <a:latin typeface="Arial" pitchFamily="34" charset="0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rgbClr val="339966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marL="0" marR="0" indent="0" algn="ctr" defTabSz="914400" rtl="0" eaLnBrk="1" fontAlgn="base" latinLnBrk="0" hangingPunct="1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GB" sz="2400" b="0" i="0" u="none" strike="noStrike" cap="none" normalizeH="0" baseline="0" smtClean="0">
            <a:ln>
              <a:noFill/>
            </a:ln>
            <a:solidFill>
              <a:schemeClr val="tx1"/>
            </a:solidFill>
            <a:effectLst/>
            <a:latin typeface="Arial" pitchFamily="34" charset="0"/>
          </a:defRPr>
        </a:defPPr>
      </a:lstStyle>
    </a:lnDef>
  </a:objectDefaults>
  <a:extraClrSchemeLst>
    <a:extraClrScheme>
      <a:clrScheme name="Default Design 1">
        <a:dk1>
          <a:srgbClr val="000000"/>
        </a:dk1>
        <a:lt1>
          <a:srgbClr val="FFFFFF"/>
        </a:lt1>
        <a:dk2>
          <a:srgbClr val="0000FF"/>
        </a:dk2>
        <a:lt2>
          <a:srgbClr val="FFFF00"/>
        </a:lt2>
        <a:accent1>
          <a:srgbClr val="FF9900"/>
        </a:accent1>
        <a:accent2>
          <a:srgbClr val="00FFFF"/>
        </a:accent2>
        <a:accent3>
          <a:srgbClr val="AAAAFF"/>
        </a:accent3>
        <a:accent4>
          <a:srgbClr val="DADADA"/>
        </a:accent4>
        <a:accent5>
          <a:srgbClr val="FFCAAA"/>
        </a:accent5>
        <a:accent6>
          <a:srgbClr val="00E7E7"/>
        </a:accent6>
        <a:hlink>
          <a:srgbClr val="FF0000"/>
        </a:hlink>
        <a:folHlink>
          <a:srgbClr val="969696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Default Design 2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00CC99"/>
        </a:accent1>
        <a:accent2>
          <a:srgbClr val="3333CC"/>
        </a:accent2>
        <a:accent3>
          <a:srgbClr val="FFFFFF"/>
        </a:accent3>
        <a:accent4>
          <a:srgbClr val="000000"/>
        </a:accent4>
        <a:accent5>
          <a:srgbClr val="AAE2CA"/>
        </a:accent5>
        <a:accent6>
          <a:srgbClr val="2D2DB9"/>
        </a:accent6>
        <a:hlink>
          <a:srgbClr val="CCCCFF"/>
        </a:hlink>
        <a:folHlink>
          <a:srgbClr val="B2B2B2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Default Design 3">
        <a:dk1>
          <a:srgbClr val="000000"/>
        </a:dk1>
        <a:lt1>
          <a:srgbClr val="FFFFFF"/>
        </a:lt1>
        <a:dk2>
          <a:srgbClr val="000000"/>
        </a:dk2>
        <a:lt2>
          <a:srgbClr val="333333"/>
        </a:lt2>
        <a:accent1>
          <a:srgbClr val="DDDDDD"/>
        </a:accent1>
        <a:accent2>
          <a:srgbClr val="808080"/>
        </a:accent2>
        <a:accent3>
          <a:srgbClr val="FFFFFF"/>
        </a:accent3>
        <a:accent4>
          <a:srgbClr val="000000"/>
        </a:accent4>
        <a:accent5>
          <a:srgbClr val="EBEBEB"/>
        </a:accent5>
        <a:accent6>
          <a:srgbClr val="737373"/>
        </a:accent6>
        <a:hlink>
          <a:srgbClr val="4D4D4D"/>
        </a:hlink>
        <a:folHlink>
          <a:srgbClr val="EAEAEA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Default Design 4">
        <a:dk1>
          <a:srgbClr val="000000"/>
        </a:dk1>
        <a:lt1>
          <a:srgbClr val="FFFFCC"/>
        </a:lt1>
        <a:dk2>
          <a:srgbClr val="808000"/>
        </a:dk2>
        <a:lt2>
          <a:srgbClr val="666633"/>
        </a:lt2>
        <a:accent1>
          <a:srgbClr val="339933"/>
        </a:accent1>
        <a:accent2>
          <a:srgbClr val="800000"/>
        </a:accent2>
        <a:accent3>
          <a:srgbClr val="FFFFE2"/>
        </a:accent3>
        <a:accent4>
          <a:srgbClr val="000000"/>
        </a:accent4>
        <a:accent5>
          <a:srgbClr val="ADCAAD"/>
        </a:accent5>
        <a:accent6>
          <a:srgbClr val="730000"/>
        </a:accent6>
        <a:hlink>
          <a:srgbClr val="0033CC"/>
        </a:hlink>
        <a:folHlink>
          <a:srgbClr val="FFCC66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Default Design 5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FFCC66"/>
        </a:accent1>
        <a:accent2>
          <a:srgbClr val="0000FF"/>
        </a:accent2>
        <a:accent3>
          <a:srgbClr val="FFFFFF"/>
        </a:accent3>
        <a:accent4>
          <a:srgbClr val="000000"/>
        </a:accent4>
        <a:accent5>
          <a:srgbClr val="FFE2B8"/>
        </a:accent5>
        <a:accent6>
          <a:srgbClr val="0000E7"/>
        </a:accent6>
        <a:hlink>
          <a:srgbClr val="CC00CC"/>
        </a:hlink>
        <a:folHlink>
          <a:srgbClr val="C0C0C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Default Design 6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C0C0C0"/>
        </a:accent1>
        <a:accent2>
          <a:srgbClr val="0066FF"/>
        </a:accent2>
        <a:accent3>
          <a:srgbClr val="FFFFFF"/>
        </a:accent3>
        <a:accent4>
          <a:srgbClr val="000000"/>
        </a:accent4>
        <a:accent5>
          <a:srgbClr val="DCDCDC"/>
        </a:accent5>
        <a:accent6>
          <a:srgbClr val="005CE7"/>
        </a:accent6>
        <a:hlink>
          <a:srgbClr val="FF0000"/>
        </a:hlink>
        <a:folHlink>
          <a:srgbClr val="00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Default Design 7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3399FF"/>
        </a:accent1>
        <a:accent2>
          <a:srgbClr val="99FFCC"/>
        </a:accent2>
        <a:accent3>
          <a:srgbClr val="FFFFFF"/>
        </a:accent3>
        <a:accent4>
          <a:srgbClr val="000000"/>
        </a:accent4>
        <a:accent5>
          <a:srgbClr val="ADCAFF"/>
        </a:accent5>
        <a:accent6>
          <a:srgbClr val="8AE7B9"/>
        </a:accent6>
        <a:hlink>
          <a:srgbClr val="CC00CC"/>
        </a:hlink>
        <a:folHlink>
          <a:srgbClr val="B2B2B2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E764D-0A1D-4BAD-B079-E089726AFAFE}">
  <sheetPr>
    <tabColor theme="6"/>
  </sheetPr>
  <dimension ref="A1:Q28"/>
  <sheetViews>
    <sheetView showGridLines="0" tabSelected="1" workbookViewId="0"/>
  </sheetViews>
  <sheetFormatPr baseColWidth="10" defaultColWidth="0" defaultRowHeight="14.25" zeroHeight="1" x14ac:dyDescent="0.2"/>
  <cols>
    <col min="1" max="17" width="11" customWidth="1"/>
    <col min="18" max="16384" width="11" hidden="1"/>
  </cols>
  <sheetData>
    <row r="1" spans="2:16" x14ac:dyDescent="0.2"/>
    <row r="2" spans="2:16" x14ac:dyDescent="0.2"/>
    <row r="3" spans="2:16" x14ac:dyDescent="0.2"/>
    <row r="4" spans="2:16" ht="44.25" x14ac:dyDescent="0.55000000000000004">
      <c r="B4" s="81"/>
      <c r="C4" s="81"/>
    </row>
    <row r="5" spans="2:16" ht="45" x14ac:dyDescent="0.6">
      <c r="B5" s="82" t="s">
        <v>103</v>
      </c>
      <c r="C5" s="82"/>
      <c r="D5" s="83"/>
      <c r="E5" s="83"/>
      <c r="F5" s="83"/>
      <c r="G5" s="83"/>
    </row>
    <row r="6" spans="2:16" x14ac:dyDescent="0.2"/>
    <row r="7" spans="2:16" ht="6.75" customHeight="1" x14ac:dyDescent="0.2"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</row>
    <row r="8" spans="2:16" x14ac:dyDescent="0.2"/>
    <row r="9" spans="2:16" ht="18.75" x14ac:dyDescent="0.3">
      <c r="B9" s="84" t="s">
        <v>104</v>
      </c>
    </row>
    <row r="10" spans="2:16" x14ac:dyDescent="0.2"/>
    <row r="11" spans="2:16" ht="15.75" x14ac:dyDescent="0.25">
      <c r="B11" s="86" t="s">
        <v>105</v>
      </c>
    </row>
    <row r="12" spans="2:16" x14ac:dyDescent="0.2"/>
    <row r="13" spans="2:16" x14ac:dyDescent="0.2"/>
    <row r="14" spans="2:16" x14ac:dyDescent="0.2">
      <c r="D14" s="85" t="s">
        <v>106</v>
      </c>
    </row>
    <row r="15" spans="2:16" x14ac:dyDescent="0.2"/>
    <row r="16" spans="2:16" x14ac:dyDescent="0.2">
      <c r="D16" s="85" t="s">
        <v>83</v>
      </c>
    </row>
    <row r="17" spans="4:4" x14ac:dyDescent="0.2"/>
    <row r="18" spans="4:4" x14ac:dyDescent="0.2">
      <c r="D18" s="85" t="s">
        <v>107</v>
      </c>
    </row>
    <row r="19" spans="4:4" x14ac:dyDescent="0.2"/>
    <row r="20" spans="4:4" x14ac:dyDescent="0.2">
      <c r="D20" s="85" t="s">
        <v>108</v>
      </c>
    </row>
    <row r="21" spans="4:4" x14ac:dyDescent="0.2"/>
    <row r="22" spans="4:4" x14ac:dyDescent="0.2">
      <c r="D22" s="85" t="s">
        <v>99</v>
      </c>
    </row>
    <row r="23" spans="4:4" x14ac:dyDescent="0.2">
      <c r="D23" s="85"/>
    </row>
    <row r="24" spans="4:4" x14ac:dyDescent="0.2">
      <c r="D24" s="85" t="s">
        <v>109</v>
      </c>
    </row>
    <row r="25" spans="4:4" x14ac:dyDescent="0.2"/>
    <row r="26" spans="4:4" x14ac:dyDescent="0.2">
      <c r="D26" s="85" t="s">
        <v>110</v>
      </c>
    </row>
    <row r="27" spans="4:4" x14ac:dyDescent="0.2"/>
    <row r="28" spans="4:4" x14ac:dyDescent="0.2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391E9-7441-40FF-A043-769D5E892F95}">
  <sheetPr>
    <tabColor theme="4"/>
  </sheetPr>
  <dimension ref="A1:U31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4" sqref="D4:T24"/>
    </sheetView>
  </sheetViews>
  <sheetFormatPr baseColWidth="10" defaultColWidth="0" defaultRowHeight="12.75" zeroHeight="1" x14ac:dyDescent="0.2"/>
  <cols>
    <col min="1" max="1" width="11" style="1" customWidth="1"/>
    <col min="2" max="2" width="21.125" style="1" bestFit="1" customWidth="1"/>
    <col min="3" max="3" width="2.5" style="31" customWidth="1"/>
    <col min="4" max="4" width="11" style="1" customWidth="1"/>
    <col min="5" max="8" width="8.875" style="1" customWidth="1"/>
    <col min="9" max="9" width="2.5" style="1" customWidth="1"/>
    <col min="10" max="10" width="11" style="1" customWidth="1"/>
    <col min="11" max="14" width="8.875" style="1" customWidth="1"/>
    <col min="15" max="15" width="2.5" style="1" customWidth="1"/>
    <col min="16" max="16" width="11" style="1" customWidth="1"/>
    <col min="17" max="20" width="8.875" style="1" customWidth="1"/>
    <col min="21" max="21" width="11" style="1" customWidth="1"/>
    <col min="22" max="16384" width="11" style="1" hidden="1"/>
  </cols>
  <sheetData>
    <row r="1" spans="2:20" x14ac:dyDescent="0.2">
      <c r="D1" s="1">
        <v>1</v>
      </c>
      <c r="E1" s="1">
        <f>+D1+1</f>
        <v>2</v>
      </c>
      <c r="J1" s="1">
        <f>+E1+1</f>
        <v>3</v>
      </c>
      <c r="K1" s="1">
        <f>+J1+1</f>
        <v>4</v>
      </c>
      <c r="P1" s="1">
        <f>+K1+1</f>
        <v>5</v>
      </c>
      <c r="Q1" s="1">
        <f>+P1+1</f>
        <v>6</v>
      </c>
    </row>
    <row r="2" spans="2:20" x14ac:dyDescent="0.2">
      <c r="B2" s="15"/>
      <c r="C2" s="30"/>
      <c r="D2" s="108" t="s">
        <v>16</v>
      </c>
      <c r="E2" s="109"/>
      <c r="F2" s="109"/>
      <c r="G2" s="109"/>
      <c r="H2" s="110"/>
      <c r="J2" s="111" t="s">
        <v>27</v>
      </c>
      <c r="K2" s="112"/>
      <c r="L2" s="112"/>
      <c r="M2" s="112"/>
      <c r="N2" s="113"/>
      <c r="P2" s="114" t="s">
        <v>29</v>
      </c>
      <c r="Q2" s="115"/>
      <c r="R2" s="115"/>
      <c r="S2" s="115"/>
      <c r="T2" s="116"/>
    </row>
    <row r="3" spans="2:20" s="107" customFormat="1" ht="25.5" x14ac:dyDescent="0.2">
      <c r="B3" s="105"/>
      <c r="C3" s="106"/>
      <c r="D3" s="40" t="s">
        <v>114</v>
      </c>
      <c r="E3" s="40" t="s">
        <v>115</v>
      </c>
      <c r="F3" s="40" t="s">
        <v>23</v>
      </c>
      <c r="G3" s="40" t="s">
        <v>118</v>
      </c>
      <c r="H3" s="40" t="s">
        <v>119</v>
      </c>
      <c r="J3" s="42" t="s">
        <v>114</v>
      </c>
      <c r="K3" s="42" t="s">
        <v>115</v>
      </c>
      <c r="L3" s="42" t="s">
        <v>23</v>
      </c>
      <c r="M3" s="42" t="s">
        <v>118</v>
      </c>
      <c r="N3" s="42" t="s">
        <v>119</v>
      </c>
      <c r="P3" s="43" t="s">
        <v>114</v>
      </c>
      <c r="Q3" s="43" t="s">
        <v>115</v>
      </c>
      <c r="R3" s="43" t="s">
        <v>23</v>
      </c>
      <c r="S3" s="43" t="s">
        <v>118</v>
      </c>
      <c r="T3" s="43" t="s">
        <v>119</v>
      </c>
    </row>
    <row r="4" spans="2:20" x14ac:dyDescent="0.2">
      <c r="B4" s="1" t="s">
        <v>30</v>
      </c>
      <c r="D4" s="12">
        <v>934796.55700000003</v>
      </c>
      <c r="E4" s="12">
        <v>954518.61199999996</v>
      </c>
      <c r="F4" s="16">
        <v>2.1097697517514336E-2</v>
      </c>
      <c r="G4" s="16">
        <v>0.59432084389949202</v>
      </c>
      <c r="H4" s="16">
        <v>0.60850157844941011</v>
      </c>
      <c r="J4" s="12">
        <v>236433.902</v>
      </c>
      <c r="K4" s="12">
        <v>355209.65399999998</v>
      </c>
      <c r="L4" s="16">
        <v>0.5023634554743337</v>
      </c>
      <c r="M4" s="16">
        <v>0.53062973636818311</v>
      </c>
      <c r="N4" s="16">
        <v>0.5269486006274442</v>
      </c>
      <c r="P4" s="12">
        <v>28497.575000000001</v>
      </c>
      <c r="Q4" s="12">
        <v>27939.466</v>
      </c>
      <c r="R4" s="16">
        <v>-1.9584438325015441E-2</v>
      </c>
      <c r="S4" s="16">
        <v>0.45232641349945757</v>
      </c>
      <c r="T4" s="16">
        <v>0.42132772131374069</v>
      </c>
    </row>
    <row r="5" spans="2:20" x14ac:dyDescent="0.2">
      <c r="B5" s="1" t="s">
        <v>31</v>
      </c>
      <c r="D5" s="12">
        <v>174986.196</v>
      </c>
      <c r="E5" s="12">
        <v>170274.46100000001</v>
      </c>
      <c r="F5" s="16">
        <v>-2.6926323948432973E-2</v>
      </c>
      <c r="G5" s="16">
        <v>0.11125195412704318</v>
      </c>
      <c r="H5" s="16">
        <v>0.10854924878942281</v>
      </c>
      <c r="J5" s="12">
        <v>46080.881999999998</v>
      </c>
      <c r="K5" s="12">
        <v>81847.971000000005</v>
      </c>
      <c r="L5" s="16">
        <v>0.77618065122972268</v>
      </c>
      <c r="M5" s="16">
        <v>0.10341954373054907</v>
      </c>
      <c r="N5" s="16">
        <v>0.1214203310550947</v>
      </c>
      <c r="P5" s="12">
        <v>20930.467000000001</v>
      </c>
      <c r="Q5" s="12">
        <v>21752.705999999998</v>
      </c>
      <c r="R5" s="16">
        <v>3.9284312194276305E-2</v>
      </c>
      <c r="S5" s="16">
        <v>0.33221784909694074</v>
      </c>
      <c r="T5" s="16">
        <v>0.3280312534029009</v>
      </c>
    </row>
    <row r="6" spans="2:20" x14ac:dyDescent="0.2">
      <c r="B6" s="1" t="s">
        <v>32</v>
      </c>
      <c r="D6" s="12">
        <v>21994.93</v>
      </c>
      <c r="E6" s="12">
        <v>27465.163</v>
      </c>
      <c r="F6" s="16">
        <v>0.24870426957485203</v>
      </c>
      <c r="G6" s="16">
        <v>1.3983839864645815E-2</v>
      </c>
      <c r="H6" s="16">
        <v>1.7508925261135021E-2</v>
      </c>
      <c r="J6" s="12">
        <v>6127.0919999999996</v>
      </c>
      <c r="K6" s="12">
        <v>6184.0110000000004</v>
      </c>
      <c r="L6" s="16">
        <v>9.2897250441157375E-3</v>
      </c>
      <c r="M6" s="16">
        <v>1.3751061861947377E-2</v>
      </c>
      <c r="N6" s="16">
        <v>9.1738946450895809E-3</v>
      </c>
      <c r="P6" s="12">
        <v>832.37</v>
      </c>
      <c r="Q6" s="12">
        <v>749.76099999999997</v>
      </c>
      <c r="R6" s="16">
        <v>-9.9245527830171709E-2</v>
      </c>
      <c r="S6" s="16">
        <v>1.3211753519537838E-2</v>
      </c>
      <c r="T6" s="16">
        <v>1.1306411284306992E-2</v>
      </c>
    </row>
    <row r="7" spans="2:20" x14ac:dyDescent="0.2">
      <c r="B7" s="1" t="s">
        <v>33</v>
      </c>
      <c r="D7" s="12">
        <v>251422.834</v>
      </c>
      <c r="E7" s="12">
        <v>265567.01699999999</v>
      </c>
      <c r="F7" s="16">
        <v>5.6256557031729271E-2</v>
      </c>
      <c r="G7" s="16">
        <v>0.15984850367659398</v>
      </c>
      <c r="H7" s="16">
        <v>0.1692978502430724</v>
      </c>
      <c r="J7" s="12">
        <v>51413.228000000003</v>
      </c>
      <c r="K7" s="12">
        <v>102029.72500000001</v>
      </c>
      <c r="L7" s="16">
        <v>0.98450338500434165</v>
      </c>
      <c r="M7" s="16">
        <v>0.11538695334596005</v>
      </c>
      <c r="N7" s="16">
        <v>0.15135968351567655</v>
      </c>
      <c r="P7" s="12">
        <v>7606.165</v>
      </c>
      <c r="Q7" s="12">
        <v>10591.379000000001</v>
      </c>
      <c r="R7" s="16">
        <v>0.39247294793105336</v>
      </c>
      <c r="S7" s="16">
        <v>0.12072849479070066</v>
      </c>
      <c r="T7" s="16">
        <v>0.15971821292648206</v>
      </c>
    </row>
    <row r="8" spans="2:20" x14ac:dyDescent="0.2">
      <c r="B8" s="1" t="s">
        <v>116</v>
      </c>
      <c r="D8" s="12">
        <v>96004.864000000001</v>
      </c>
      <c r="E8" s="12">
        <v>60297.722999999998</v>
      </c>
      <c r="F8" s="16">
        <v>-0.37193054093592592</v>
      </c>
      <c r="G8" s="16">
        <v>6.1037550217395549E-2</v>
      </c>
      <c r="H8" s="16">
        <v>3.8439543410815444E-2</v>
      </c>
      <c r="J8" s="12">
        <v>6900.1459999999997</v>
      </c>
      <c r="K8" s="12">
        <v>12082.402</v>
      </c>
      <c r="L8" s="16">
        <v>0.75103570272281206</v>
      </c>
      <c r="M8" s="16">
        <v>1.54860306492001E-2</v>
      </c>
      <c r="N8" s="16">
        <v>1.7924075977164274E-2</v>
      </c>
      <c r="P8" s="12">
        <v>570.54200000000003</v>
      </c>
      <c r="Q8" s="12">
        <v>682.79300000000001</v>
      </c>
      <c r="R8" s="16">
        <v>0.19674449909033864</v>
      </c>
      <c r="S8" s="16">
        <v>9.0559009533550672E-3</v>
      </c>
      <c r="T8" s="16">
        <v>1.0296532468407697E-2</v>
      </c>
    </row>
    <row r="9" spans="2:20" x14ac:dyDescent="0.2">
      <c r="B9" s="1" t="s">
        <v>112</v>
      </c>
      <c r="D9" s="12">
        <v>93676.618000000002</v>
      </c>
      <c r="E9" s="12">
        <v>90514.880999999994</v>
      </c>
      <c r="F9" s="16">
        <v>-3.3751613449580442E-2</v>
      </c>
      <c r="G9" s="16">
        <v>5.9557308214829408E-2</v>
      </c>
      <c r="H9" s="16">
        <v>5.7702853846144299E-2</v>
      </c>
      <c r="J9" s="12">
        <v>98617.031000000003</v>
      </c>
      <c r="K9" s="12">
        <v>116734.09600000001</v>
      </c>
      <c r="L9" s="16">
        <v>0.18371132061357631</v>
      </c>
      <c r="M9" s="16">
        <v>0.22132667404416029</v>
      </c>
      <c r="N9" s="16">
        <v>0.17317341417953055</v>
      </c>
      <c r="P9" s="12">
        <v>4565.116</v>
      </c>
      <c r="Q9" s="12">
        <v>4596.8019999999997</v>
      </c>
      <c r="R9" s="16">
        <v>6.9408970111601853E-3</v>
      </c>
      <c r="S9" s="16">
        <v>7.2459588140008038E-2</v>
      </c>
      <c r="T9" s="16">
        <v>6.9319868604161783E-2</v>
      </c>
    </row>
    <row r="10" spans="2:20" x14ac:dyDescent="0.2">
      <c r="B10" s="6" t="s">
        <v>43</v>
      </c>
      <c r="C10" s="35"/>
      <c r="D10" s="13">
        <v>1572881.9990000001</v>
      </c>
      <c r="E10" s="13">
        <v>1568637.8569999998</v>
      </c>
      <c r="F10" s="17">
        <v>-2.6983219355924959E-3</v>
      </c>
      <c r="G10" s="17">
        <v>1</v>
      </c>
      <c r="H10" s="17">
        <v>1</v>
      </c>
      <c r="J10" s="13">
        <v>445572.28100000002</v>
      </c>
      <c r="K10" s="13">
        <v>674087.85900000005</v>
      </c>
      <c r="L10" s="17">
        <v>0.51285860396688365</v>
      </c>
      <c r="M10" s="17">
        <v>1</v>
      </c>
      <c r="N10" s="17">
        <v>1</v>
      </c>
      <c r="P10" s="13">
        <v>63002.235000000008</v>
      </c>
      <c r="Q10" s="13">
        <v>66312.906999999992</v>
      </c>
      <c r="R10" s="17">
        <v>5.2548484986286281E-2</v>
      </c>
      <c r="S10" s="17">
        <v>1</v>
      </c>
      <c r="T10" s="17">
        <v>1</v>
      </c>
    </row>
    <row r="11" spans="2:20" x14ac:dyDescent="0.2">
      <c r="D11" s="12"/>
      <c r="E11" s="12"/>
      <c r="F11" s="16"/>
      <c r="J11" s="12"/>
      <c r="K11" s="12"/>
      <c r="L11" s="16"/>
      <c r="P11" s="12"/>
      <c r="Q11" s="12"/>
      <c r="R11" s="16"/>
    </row>
    <row r="12" spans="2:20" x14ac:dyDescent="0.2">
      <c r="B12" s="4" t="s">
        <v>34</v>
      </c>
      <c r="D12" s="23">
        <v>846832.05200000003</v>
      </c>
      <c r="E12" s="23">
        <v>894127.04700000002</v>
      </c>
      <c r="F12" s="26">
        <v>5.5849320875728914E-2</v>
      </c>
      <c r="G12" s="27">
        <v>0.53839515776669522</v>
      </c>
      <c r="H12" s="27">
        <v>0.57000221116045657</v>
      </c>
      <c r="J12" s="23">
        <v>238673.61600000001</v>
      </c>
      <c r="K12" s="23">
        <v>384604.55900000001</v>
      </c>
      <c r="L12" s="26">
        <v>0.61142469555579204</v>
      </c>
      <c r="M12" s="27">
        <v>0.5356563372037948</v>
      </c>
      <c r="N12" s="27">
        <v>0.57055553495735034</v>
      </c>
      <c r="P12" s="23">
        <v>46217.964</v>
      </c>
      <c r="Q12" s="23">
        <v>48691.125</v>
      </c>
      <c r="R12" s="26">
        <v>5.3510816703219444E-2</v>
      </c>
      <c r="S12" s="27">
        <v>0.73359245112494809</v>
      </c>
      <c r="T12" s="27">
        <v>0.73426316538950709</v>
      </c>
    </row>
    <row r="13" spans="2:20" x14ac:dyDescent="0.2">
      <c r="B13" s="1" t="s">
        <v>35</v>
      </c>
      <c r="D13" s="12">
        <v>208101.29800000001</v>
      </c>
      <c r="E13" s="12">
        <v>193405.228</v>
      </c>
      <c r="F13" s="16">
        <v>-7.0619790175455832E-2</v>
      </c>
      <c r="G13" s="28">
        <v>0.13230572804082297</v>
      </c>
      <c r="H13" s="28">
        <v>0.1232950149309064</v>
      </c>
      <c r="J13" s="12">
        <v>57839.557000000001</v>
      </c>
      <c r="K13" s="12">
        <v>97465.910999999993</v>
      </c>
      <c r="L13" s="16">
        <v>0.68510818642680804</v>
      </c>
      <c r="M13" s="28">
        <v>0.12980959423730401</v>
      </c>
      <c r="N13" s="28">
        <v>0.14458932867384575</v>
      </c>
      <c r="P13" s="12">
        <v>8333.1440000000002</v>
      </c>
      <c r="Q13" s="12">
        <v>9052.0969999999998</v>
      </c>
      <c r="R13" s="16">
        <v>8.6276320197994805E-2</v>
      </c>
      <c r="S13" s="28">
        <v>0.13226743463942189</v>
      </c>
      <c r="T13" s="28">
        <v>0.13650580874097407</v>
      </c>
    </row>
    <row r="14" spans="2:20" x14ac:dyDescent="0.2">
      <c r="B14" s="1" t="s">
        <v>36</v>
      </c>
      <c r="D14" s="12">
        <v>258783.769</v>
      </c>
      <c r="E14" s="12">
        <v>243229.734</v>
      </c>
      <c r="F14" s="16">
        <v>-6.0104368446693424E-2</v>
      </c>
      <c r="G14" s="28">
        <v>0.16452840655848844</v>
      </c>
      <c r="H14" s="28">
        <v>0.15505792679591057</v>
      </c>
      <c r="J14" s="12">
        <v>34291.050999999999</v>
      </c>
      <c r="K14" s="12">
        <v>53089.220999999998</v>
      </c>
      <c r="L14" s="16">
        <v>0.54819462955509879</v>
      </c>
      <c r="M14" s="28">
        <v>7.6959569664074315E-2</v>
      </c>
      <c r="N14" s="28">
        <v>7.8757123854384672E-2</v>
      </c>
      <c r="P14" s="12">
        <v>365.755</v>
      </c>
      <c r="Q14" s="12">
        <v>365.935</v>
      </c>
      <c r="R14" s="16">
        <v>4.9213271178794038E-4</v>
      </c>
      <c r="S14" s="28">
        <v>5.8054289661311218E-3</v>
      </c>
      <c r="T14" s="28">
        <v>5.5183073183626237E-3</v>
      </c>
    </row>
    <row r="15" spans="2:20" x14ac:dyDescent="0.2">
      <c r="B15" s="1" t="s">
        <v>117</v>
      </c>
      <c r="D15" s="12">
        <v>90785.656000000003</v>
      </c>
      <c r="E15" s="12">
        <v>59013.19</v>
      </c>
      <c r="F15" s="16">
        <v>-0.34997231280677199</v>
      </c>
      <c r="G15" s="28">
        <v>5.7719305108532813E-2</v>
      </c>
      <c r="H15" s="28">
        <v>3.7620659055661185E-2</v>
      </c>
      <c r="J15" s="12">
        <v>1766.9570000000001</v>
      </c>
      <c r="K15" s="12">
        <v>5585.8370000000004</v>
      </c>
      <c r="L15" s="16">
        <v>2.1612750055604071</v>
      </c>
      <c r="M15" s="28">
        <v>3.965590040822131E-3</v>
      </c>
      <c r="N15" s="28">
        <v>8.2865118032039789E-3</v>
      </c>
      <c r="P15" s="12">
        <v>428.93299999999999</v>
      </c>
      <c r="Q15" s="12">
        <v>632.47900000000004</v>
      </c>
      <c r="R15" s="16">
        <v>0.47454031282274856</v>
      </c>
      <c r="S15" s="28">
        <v>6.8082187877937968E-3</v>
      </c>
      <c r="T15" s="28">
        <v>9.5377963146752124E-3</v>
      </c>
    </row>
    <row r="16" spans="2:20" x14ac:dyDescent="0.2">
      <c r="B16" s="1" t="s">
        <v>113</v>
      </c>
      <c r="D16" s="12">
        <v>76519.406000000003</v>
      </c>
      <c r="E16" s="12">
        <v>83116.145999999993</v>
      </c>
      <c r="F16" s="16">
        <v>8.6210026251379857E-2</v>
      </c>
      <c r="G16" s="28">
        <v>4.8649171424588224E-2</v>
      </c>
      <c r="H16" s="28">
        <v>5.2986191573215359E-2</v>
      </c>
      <c r="J16" s="12">
        <v>88608.323000000004</v>
      </c>
      <c r="K16" s="12">
        <v>98771.797000000006</v>
      </c>
      <c r="L16" s="16">
        <v>0.11470112124794429</v>
      </c>
      <c r="M16" s="28">
        <v>0.1988640828400185</v>
      </c>
      <c r="N16" s="28">
        <v>0.14652659246307534</v>
      </c>
      <c r="P16" s="12">
        <v>3593.991</v>
      </c>
      <c r="Q16" s="12">
        <v>3605.4369999999999</v>
      </c>
      <c r="R16" s="16">
        <v>3.1847603402457292E-3</v>
      </c>
      <c r="S16" s="28">
        <v>5.7045452435139796E-2</v>
      </c>
      <c r="T16" s="28">
        <v>5.4370064035950051E-2</v>
      </c>
    </row>
    <row r="17" spans="2:20" x14ac:dyDescent="0.2">
      <c r="B17" s="6" t="s">
        <v>42</v>
      </c>
      <c r="C17" s="35"/>
      <c r="D17" s="13">
        <v>1481022.1810000001</v>
      </c>
      <c r="E17" s="13">
        <v>1472891.3449999997</v>
      </c>
      <c r="F17" s="17">
        <v>-5.4900163578308625E-3</v>
      </c>
      <c r="G17" s="29">
        <v>0.94159776889912772</v>
      </c>
      <c r="H17" s="29">
        <v>0.93896200351614989</v>
      </c>
      <c r="J17" s="13">
        <v>421179.50399999996</v>
      </c>
      <c r="K17" s="13">
        <v>639517.32500000007</v>
      </c>
      <c r="L17" s="17">
        <v>0.51839612071911301</v>
      </c>
      <c r="M17" s="29">
        <v>0.94525517398601355</v>
      </c>
      <c r="N17" s="29">
        <v>0.9487150917518602</v>
      </c>
      <c r="P17" s="13">
        <v>58939.786999999997</v>
      </c>
      <c r="Q17" s="13">
        <v>62347.072999999997</v>
      </c>
      <c r="R17" s="17">
        <v>5.7809608304149496E-2</v>
      </c>
      <c r="S17" s="29">
        <v>0.93551898595343463</v>
      </c>
      <c r="T17" s="29">
        <v>0.94019514179946906</v>
      </c>
    </row>
    <row r="18" spans="2:20" x14ac:dyDescent="0.2">
      <c r="D18" s="12"/>
      <c r="E18" s="12"/>
      <c r="F18" s="16"/>
      <c r="G18" s="28"/>
      <c r="H18" s="28"/>
      <c r="J18" s="12"/>
      <c r="K18" s="12"/>
      <c r="L18" s="16"/>
      <c r="M18" s="28"/>
      <c r="N18" s="28"/>
      <c r="P18" s="12"/>
      <c r="Q18" s="12"/>
      <c r="R18" s="16"/>
      <c r="S18" s="28"/>
      <c r="T18" s="28"/>
    </row>
    <row r="19" spans="2:20" x14ac:dyDescent="0.2">
      <c r="B19" s="4" t="s">
        <v>37</v>
      </c>
      <c r="D19" s="23">
        <v>112898.091</v>
      </c>
      <c r="E19" s="23">
        <v>117552.353</v>
      </c>
      <c r="F19" s="26">
        <v>4.1225338345180829E-2</v>
      </c>
      <c r="G19" s="27">
        <v>7.1777851785307378E-2</v>
      </c>
      <c r="H19" s="27">
        <v>7.49391279035031E-2</v>
      </c>
      <c r="J19" s="23">
        <v>25995.886999999999</v>
      </c>
      <c r="K19" s="23">
        <v>36270.663999999997</v>
      </c>
      <c r="L19" s="26">
        <v>0.39524625568652461</v>
      </c>
      <c r="M19" s="27">
        <v>5.8342693449550551E-2</v>
      </c>
      <c r="N19" s="27">
        <v>5.3807027549505226E-2</v>
      </c>
      <c r="P19" s="23">
        <v>3964.6550000000002</v>
      </c>
      <c r="Q19" s="23">
        <v>4049.491</v>
      </c>
      <c r="R19" s="26">
        <v>2.1398078773562812E-2</v>
      </c>
      <c r="S19" s="27">
        <v>6.2928799271962335E-2</v>
      </c>
      <c r="T19" s="27">
        <v>6.1066407479316215E-2</v>
      </c>
    </row>
    <row r="20" spans="2:20" x14ac:dyDescent="0.2">
      <c r="B20" s="1" t="s">
        <v>38</v>
      </c>
      <c r="D20" s="12">
        <v>-30635.223000000002</v>
      </c>
      <c r="E20" s="12">
        <v>-32179.808000000001</v>
      </c>
      <c r="F20" s="16">
        <v>5.0418598225970168E-2</v>
      </c>
      <c r="G20" s="28">
        <v>-1.9477127349335252E-2</v>
      </c>
      <c r="H20" s="28">
        <v>-2.0514491510196929E-2</v>
      </c>
      <c r="J20" s="12">
        <v>-1627.8309999999999</v>
      </c>
      <c r="K20" s="12">
        <v>-1728.788</v>
      </c>
      <c r="L20" s="16">
        <v>6.2019337388217854E-2</v>
      </c>
      <c r="M20" s="28">
        <v>-3.6533488940260176E-3</v>
      </c>
      <c r="N20" s="28">
        <v>-2.5646330473369345E-3</v>
      </c>
      <c r="P20" s="12">
        <v>97.316999999999993</v>
      </c>
      <c r="Q20" s="12">
        <v>-84.177000000000007</v>
      </c>
      <c r="R20" s="16">
        <v>-1.8649773420882272</v>
      </c>
      <c r="S20" s="28">
        <v>1.544659487080101E-3</v>
      </c>
      <c r="T20" s="28">
        <v>-1.2693908894689237E-3</v>
      </c>
    </row>
    <row r="21" spans="2:20" x14ac:dyDescent="0.2">
      <c r="B21" s="1" t="s">
        <v>39</v>
      </c>
      <c r="D21" s="12">
        <v>9596.9500000000007</v>
      </c>
      <c r="E21" s="12">
        <v>10373.967000000001</v>
      </c>
      <c r="F21" s="16">
        <v>8.0964994086663022E-2</v>
      </c>
      <c r="G21" s="28">
        <v>6.1015066649001684E-3</v>
      </c>
      <c r="H21" s="28">
        <v>6.6133600905438315E-3</v>
      </c>
      <c r="J21" s="12">
        <v>24.721</v>
      </c>
      <c r="K21" s="12">
        <v>28.658000000000001</v>
      </c>
      <c r="L21" s="16">
        <v>0.1592573115974274</v>
      </c>
      <c r="M21" s="28">
        <v>5.5481458461730473E-5</v>
      </c>
      <c r="N21" s="28">
        <v>4.2513745971502503E-5</v>
      </c>
      <c r="P21" s="12">
        <v>0.47599999999999998</v>
      </c>
      <c r="Q21" s="12">
        <v>0.52</v>
      </c>
      <c r="R21" s="16">
        <v>9.2436974789916082E-2</v>
      </c>
      <c r="S21" s="28">
        <v>7.555287522736295E-6</v>
      </c>
      <c r="T21" s="28">
        <v>7.8416106837240619E-6</v>
      </c>
    </row>
    <row r="22" spans="2:20" x14ac:dyDescent="0.2">
      <c r="B22" s="6" t="s">
        <v>40</v>
      </c>
      <c r="C22" s="35"/>
      <c r="D22" s="13">
        <v>91859.817999999999</v>
      </c>
      <c r="E22" s="13">
        <v>95746.512000000002</v>
      </c>
      <c r="F22" s="17">
        <v>4.2311144139214329E-2</v>
      </c>
      <c r="G22" s="29">
        <v>5.8402231100872302E-2</v>
      </c>
      <c r="H22" s="29">
        <v>6.1037996483850006E-2</v>
      </c>
      <c r="J22" s="13">
        <v>24392.777000000002</v>
      </c>
      <c r="K22" s="13">
        <v>34570.534</v>
      </c>
      <c r="L22" s="17">
        <v>0.4172447032168578</v>
      </c>
      <c r="M22" s="29">
        <v>5.4744826013986274E-2</v>
      </c>
      <c r="N22" s="29">
        <v>5.1284908248139797E-2</v>
      </c>
      <c r="P22" s="13">
        <v>4062.4480000000003</v>
      </c>
      <c r="Q22" s="13">
        <v>3965.8339999999998</v>
      </c>
      <c r="R22" s="17">
        <v>-2.3782212104622724E-2</v>
      </c>
      <c r="S22" s="29">
        <v>6.4481014046565172E-2</v>
      </c>
      <c r="T22" s="29">
        <v>5.9804858200531011E-2</v>
      </c>
    </row>
    <row r="23" spans="2:20" x14ac:dyDescent="0.2">
      <c r="D23" s="12"/>
      <c r="E23" s="12"/>
      <c r="F23" s="16"/>
      <c r="G23" s="28"/>
      <c r="H23" s="28"/>
      <c r="J23" s="12"/>
      <c r="K23" s="12"/>
      <c r="L23" s="16"/>
      <c r="M23" s="28"/>
      <c r="N23" s="28"/>
      <c r="P23" s="12"/>
      <c r="Q23" s="12"/>
      <c r="R23" s="16"/>
      <c r="S23" s="28"/>
      <c r="T23" s="28"/>
    </row>
    <row r="24" spans="2:20" x14ac:dyDescent="0.2">
      <c r="B24" s="6" t="s">
        <v>41</v>
      </c>
      <c r="C24" s="35"/>
      <c r="D24" s="13">
        <v>1572881.9990000001</v>
      </c>
      <c r="E24" s="13">
        <v>1568637.8569999998</v>
      </c>
      <c r="F24" s="17">
        <v>-2.6983219355924959E-3</v>
      </c>
      <c r="G24" s="29">
        <v>1</v>
      </c>
      <c r="H24" s="29">
        <v>1</v>
      </c>
      <c r="J24" s="13">
        <v>445572.28099999996</v>
      </c>
      <c r="K24" s="13">
        <v>674087.85900000005</v>
      </c>
      <c r="L24" s="17">
        <v>0.51285860396688387</v>
      </c>
      <c r="M24" s="29">
        <v>0.99999999999999989</v>
      </c>
      <c r="N24" s="29">
        <v>1</v>
      </c>
      <c r="P24" s="13">
        <v>63002.235000000001</v>
      </c>
      <c r="Q24" s="13">
        <v>66312.906999999992</v>
      </c>
      <c r="R24" s="17">
        <v>5.2548484986286503E-2</v>
      </c>
      <c r="S24" s="29">
        <v>0.99999999999999989</v>
      </c>
      <c r="T24" s="29">
        <v>1</v>
      </c>
    </row>
    <row r="25" spans="2:20" x14ac:dyDescent="0.2"/>
    <row r="26" spans="2:20" x14ac:dyDescent="0.2">
      <c r="B26" s="24" t="s">
        <v>44</v>
      </c>
      <c r="C26" s="36"/>
      <c r="D26" s="25">
        <f>+D24-D10</f>
        <v>0</v>
      </c>
      <c r="E26" s="25">
        <f>+E24-E10</f>
        <v>0</v>
      </c>
      <c r="J26" s="25">
        <f>+J24-J10</f>
        <v>0</v>
      </c>
      <c r="K26" s="25">
        <f>+K24-K10</f>
        <v>0</v>
      </c>
      <c r="P26" s="25">
        <f>+P24-P10</f>
        <v>0</v>
      </c>
      <c r="Q26" s="25">
        <f>+Q24-Q10</f>
        <v>0</v>
      </c>
    </row>
    <row r="27" spans="2:20" x14ac:dyDescent="0.2"/>
    <row r="28" spans="2:20" x14ac:dyDescent="0.2">
      <c r="B28" s="15" t="s">
        <v>25</v>
      </c>
      <c r="L28" s="10"/>
    </row>
    <row r="29" spans="2:20" x14ac:dyDescent="0.2"/>
    <row r="30" spans="2:20" x14ac:dyDescent="0.2">
      <c r="B30" s="1" t="s">
        <v>111</v>
      </c>
    </row>
    <row r="31" spans="2:20" x14ac:dyDescent="0.2"/>
  </sheetData>
  <mergeCells count="3">
    <mergeCell ref="D2:H2"/>
    <mergeCell ref="J2:N2"/>
    <mergeCell ref="P2:T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A3B38-8477-4B7D-91A6-0E130C903676}">
  <sheetPr>
    <tabColor theme="3"/>
  </sheetPr>
  <dimension ref="A1:U38"/>
  <sheetViews>
    <sheetView showGridLines="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32" sqref="D32:T34"/>
    </sheetView>
  </sheetViews>
  <sheetFormatPr baseColWidth="10" defaultColWidth="0" defaultRowHeight="12.75" zeroHeight="1" x14ac:dyDescent="0.2"/>
  <cols>
    <col min="1" max="1" width="11" style="1" customWidth="1"/>
    <col min="2" max="2" width="35.75" style="1" bestFit="1" customWidth="1"/>
    <col min="3" max="3" width="2.125" style="31" customWidth="1"/>
    <col min="4" max="8" width="11.75" style="1" customWidth="1"/>
    <col min="9" max="9" width="2.375" style="1" customWidth="1"/>
    <col min="10" max="14" width="11.75" style="1" customWidth="1"/>
    <col min="15" max="15" width="2.375" style="1" customWidth="1"/>
    <col min="16" max="20" width="11.75" style="1" customWidth="1"/>
    <col min="21" max="21" width="11" style="1" customWidth="1"/>
    <col min="22" max="16384" width="11" style="1" hidden="1"/>
  </cols>
  <sheetData>
    <row r="1" spans="2:20" x14ac:dyDescent="0.2">
      <c r="D1" s="1">
        <v>1</v>
      </c>
      <c r="E1" s="1">
        <f>+D1+1</f>
        <v>2</v>
      </c>
      <c r="J1" s="1">
        <v>3</v>
      </c>
      <c r="K1" s="1">
        <v>4</v>
      </c>
      <c r="P1" s="1">
        <v>5</v>
      </c>
      <c r="Q1" s="1">
        <v>6</v>
      </c>
    </row>
    <row r="2" spans="2:20" x14ac:dyDescent="0.2">
      <c r="B2" s="15"/>
      <c r="C2" s="30"/>
      <c r="D2" s="108" t="s">
        <v>16</v>
      </c>
      <c r="E2" s="109"/>
      <c r="F2" s="109"/>
      <c r="G2" s="109"/>
      <c r="H2" s="110"/>
      <c r="J2" s="111" t="s">
        <v>27</v>
      </c>
      <c r="K2" s="112"/>
      <c r="L2" s="112"/>
      <c r="M2" s="112"/>
      <c r="N2" s="113"/>
      <c r="P2" s="114" t="s">
        <v>29</v>
      </c>
      <c r="Q2" s="115"/>
      <c r="R2" s="115"/>
      <c r="S2" s="115"/>
      <c r="T2" s="116"/>
    </row>
    <row r="3" spans="2:20" s="41" customFormat="1" ht="25.5" x14ac:dyDescent="0.2">
      <c r="B3" s="103"/>
      <c r="C3" s="104"/>
      <c r="D3" s="40" t="s">
        <v>120</v>
      </c>
      <c r="E3" s="40" t="s">
        <v>121</v>
      </c>
      <c r="F3" s="40" t="s">
        <v>23</v>
      </c>
      <c r="G3" s="40" t="s">
        <v>122</v>
      </c>
      <c r="H3" s="40" t="s">
        <v>123</v>
      </c>
      <c r="J3" s="42" t="s">
        <v>120</v>
      </c>
      <c r="K3" s="42" t="s">
        <v>121</v>
      </c>
      <c r="L3" s="42" t="s">
        <v>23</v>
      </c>
      <c r="M3" s="42" t="s">
        <v>122</v>
      </c>
      <c r="N3" s="42" t="s">
        <v>123</v>
      </c>
      <c r="P3" s="43" t="s">
        <v>120</v>
      </c>
      <c r="Q3" s="43" t="s">
        <v>121</v>
      </c>
      <c r="R3" s="43" t="s">
        <v>23</v>
      </c>
      <c r="S3" s="43" t="s">
        <v>122</v>
      </c>
      <c r="T3" s="43" t="s">
        <v>123</v>
      </c>
    </row>
    <row r="4" spans="2:20" x14ac:dyDescent="0.2">
      <c r="B4" s="2" t="s">
        <v>9</v>
      </c>
      <c r="C4" s="32"/>
      <c r="D4" s="12">
        <v>24498.71</v>
      </c>
      <c r="E4" s="12">
        <v>21932.861000000001</v>
      </c>
      <c r="F4" s="16">
        <v>-0.10473404518033802</v>
      </c>
      <c r="G4" s="18">
        <v>3.1656397776302518E-2</v>
      </c>
      <c r="H4" s="18">
        <v>2.837980485580005E-2</v>
      </c>
      <c r="J4" s="12">
        <v>3337.9430000000002</v>
      </c>
      <c r="K4" s="12">
        <v>3741.0540000000001</v>
      </c>
      <c r="L4" s="16">
        <v>0.12076629229438596</v>
      </c>
      <c r="M4" s="18">
        <v>1.5952199912540738E-2</v>
      </c>
      <c r="N4" s="18">
        <v>1.4044289359920002E-2</v>
      </c>
      <c r="P4" s="12">
        <v>355.54300000000001</v>
      </c>
      <c r="Q4" s="12">
        <v>336.27699999999999</v>
      </c>
      <c r="R4" s="18">
        <v>-5.418753849745328E-2</v>
      </c>
      <c r="S4" s="18">
        <v>1.1880158566734482E-2</v>
      </c>
      <c r="T4" s="18">
        <v>1.0934013107178979E-2</v>
      </c>
    </row>
    <row r="5" spans="2:20" x14ac:dyDescent="0.2">
      <c r="B5" s="2" t="s">
        <v>10</v>
      </c>
      <c r="C5" s="32"/>
      <c r="D5" s="12">
        <v>8296.7860000000001</v>
      </c>
      <c r="E5" s="12">
        <v>5737.3710000000001</v>
      </c>
      <c r="F5" s="16">
        <v>-0.3084827064359621</v>
      </c>
      <c r="G5" s="18">
        <v>1.0720823989543035E-2</v>
      </c>
      <c r="H5" s="18">
        <v>7.4238134899649614E-3</v>
      </c>
      <c r="J5" s="12">
        <v>913.298</v>
      </c>
      <c r="K5" s="12">
        <v>914.09799999999996</v>
      </c>
      <c r="L5" s="18">
        <v>8.7594629573262139E-4</v>
      </c>
      <c r="M5" s="18">
        <v>4.3646977422093875E-3</v>
      </c>
      <c r="N5" s="18">
        <v>3.4316149446985138E-3</v>
      </c>
      <c r="P5" s="12">
        <v>78.231999999999999</v>
      </c>
      <c r="Q5" s="12">
        <v>51.113999999999997</v>
      </c>
      <c r="R5" s="16">
        <v>-0.34663564781675016</v>
      </c>
      <c r="S5" s="18">
        <v>2.6140538978204381E-3</v>
      </c>
      <c r="T5" s="18">
        <v>1.6619666107415801E-3</v>
      </c>
    </row>
    <row r="6" spans="2:20" s="7" customFormat="1" x14ac:dyDescent="0.2">
      <c r="B6" s="5" t="s">
        <v>0</v>
      </c>
      <c r="C6" s="33"/>
      <c r="D6" s="13">
        <v>16201.924000000001</v>
      </c>
      <c r="E6" s="13">
        <v>16195.49</v>
      </c>
      <c r="F6" s="19">
        <v>-3.9711333049097242E-4</v>
      </c>
      <c r="G6" s="19">
        <v>2.0935573786759483E-2</v>
      </c>
      <c r="H6" s="19">
        <v>2.0955991365835088E-2</v>
      </c>
      <c r="J6" s="13">
        <v>2424.645</v>
      </c>
      <c r="K6" s="13">
        <v>2826.9560000000001</v>
      </c>
      <c r="L6" s="17">
        <v>0.16592573345788764</v>
      </c>
      <c r="M6" s="19">
        <v>1.1587502170331349E-2</v>
      </c>
      <c r="N6" s="19">
        <v>1.0612674415221488E-2</v>
      </c>
      <c r="P6" s="13">
        <v>277.31099999999998</v>
      </c>
      <c r="Q6" s="13">
        <v>285.16300000000001</v>
      </c>
      <c r="R6" s="19">
        <v>2.8314780156575292E-2</v>
      </c>
      <c r="S6" s="19">
        <v>9.2661046689140446E-3</v>
      </c>
      <c r="T6" s="19">
        <v>9.2720464964374007E-3</v>
      </c>
    </row>
    <row r="7" spans="2:20" x14ac:dyDescent="0.2">
      <c r="B7" s="3" t="s">
        <v>1</v>
      </c>
      <c r="C7" s="34"/>
      <c r="D7" s="12">
        <v>5135.6049999999996</v>
      </c>
      <c r="E7" s="12">
        <v>5169.143</v>
      </c>
      <c r="F7" s="18">
        <v>6.530486670996094E-3</v>
      </c>
      <c r="G7" s="18">
        <v>6.6360536820905293E-3</v>
      </c>
      <c r="H7" s="18">
        <v>6.6885605854942881E-3</v>
      </c>
      <c r="J7" s="12">
        <v>1266.3879999999999</v>
      </c>
      <c r="K7" s="12">
        <v>1640.0930000000001</v>
      </c>
      <c r="L7" s="16">
        <v>0.29509518409839663</v>
      </c>
      <c r="M7" s="18">
        <v>6.0521328683092067E-3</v>
      </c>
      <c r="N7" s="18">
        <v>6.1570724905813381E-3</v>
      </c>
      <c r="P7" s="12">
        <v>113.54900000000001</v>
      </c>
      <c r="Q7" s="12">
        <v>125.572</v>
      </c>
      <c r="R7" s="16">
        <v>0.10588380346810622</v>
      </c>
      <c r="S7" s="18">
        <v>3.7941405824165682E-3</v>
      </c>
      <c r="T7" s="18">
        <v>4.0829610526282763E-3</v>
      </c>
    </row>
    <row r="8" spans="2:20" x14ac:dyDescent="0.2">
      <c r="B8" s="3" t="s">
        <v>21</v>
      </c>
      <c r="C8" s="34"/>
      <c r="D8" s="12">
        <v>2407.4090000000001</v>
      </c>
      <c r="E8" s="12">
        <v>979.85799999999995</v>
      </c>
      <c r="F8" s="16">
        <v>-0.59298233079630425</v>
      </c>
      <c r="G8" s="18">
        <v>3.1107718289759205E-3</v>
      </c>
      <c r="H8" s="18">
        <v>1.2678774021498847E-3</v>
      </c>
      <c r="J8" s="12">
        <v>181.06100000000001</v>
      </c>
      <c r="K8" s="12">
        <v>68.069999999999993</v>
      </c>
      <c r="L8" s="16">
        <v>-0.62404935353278734</v>
      </c>
      <c r="M8" s="18">
        <v>8.6529975747474974E-4</v>
      </c>
      <c r="N8" s="18">
        <v>2.5554156040777663E-4</v>
      </c>
      <c r="P8" s="12">
        <v>63.587000000000003</v>
      </c>
      <c r="Q8" s="12">
        <v>27.109000000000002</v>
      </c>
      <c r="R8" s="16">
        <v>-0.5736707188576281</v>
      </c>
      <c r="S8" s="18">
        <v>2.1247040239378797E-3</v>
      </c>
      <c r="T8" s="18">
        <v>8.8144643053945102E-4</v>
      </c>
    </row>
    <row r="9" spans="2:20" x14ac:dyDescent="0.2">
      <c r="B9" s="3" t="s">
        <v>18</v>
      </c>
      <c r="C9" s="34"/>
      <c r="D9" s="12">
        <v>130.571</v>
      </c>
      <c r="E9" s="12">
        <v>471.96800000000002</v>
      </c>
      <c r="F9" s="16">
        <v>2.6146464375703644</v>
      </c>
      <c r="G9" s="18">
        <v>1.6871939437013606E-4</v>
      </c>
      <c r="H9" s="18">
        <v>6.1069824580487874E-4</v>
      </c>
      <c r="J9" s="12">
        <v>190.85300000000001</v>
      </c>
      <c r="K9" s="12">
        <v>357.09699999999998</v>
      </c>
      <c r="L9" s="16">
        <v>0.87105782984810287</v>
      </c>
      <c r="M9" s="18">
        <v>9.120962251027466E-4</v>
      </c>
      <c r="N9" s="18">
        <v>1.3405777081965009E-3</v>
      </c>
      <c r="P9" s="12">
        <v>30.224</v>
      </c>
      <c r="Q9" s="12">
        <v>29.843</v>
      </c>
      <c r="R9" s="18">
        <v>-1.2605876124933801E-2</v>
      </c>
      <c r="S9" s="18">
        <v>1.0099085413606316E-3</v>
      </c>
      <c r="T9" s="18">
        <v>9.7034216778888328E-4</v>
      </c>
    </row>
    <row r="10" spans="2:20" x14ac:dyDescent="0.2">
      <c r="B10" s="3" t="s">
        <v>19</v>
      </c>
      <c r="C10" s="34"/>
      <c r="D10" s="12">
        <v>-1335.4639999999999</v>
      </c>
      <c r="E10" s="12">
        <v>-84.730999999999995</v>
      </c>
      <c r="F10" s="16">
        <v>0.93655313808533958</v>
      </c>
      <c r="G10" s="18">
        <v>-1.7256410480360829E-3</v>
      </c>
      <c r="H10" s="18">
        <v>-1.0963682509257656E-4</v>
      </c>
      <c r="J10" s="12">
        <v>-38.584000000000003</v>
      </c>
      <c r="K10" s="12">
        <v>12.02</v>
      </c>
      <c r="L10" s="16" t="s">
        <v>28</v>
      </c>
      <c r="M10" s="18">
        <v>-1.8439490471391267E-4</v>
      </c>
      <c r="N10" s="18">
        <v>4.5124277304267307E-5</v>
      </c>
      <c r="P10" s="12">
        <v>8.9999999999999993E-3</v>
      </c>
      <c r="Q10" s="12">
        <v>1.21</v>
      </c>
      <c r="R10" s="16" t="s">
        <v>124</v>
      </c>
      <c r="S10" s="18">
        <v>3.0072713314735583E-7</v>
      </c>
      <c r="T10" s="18">
        <v>3.9343029287422469E-5</v>
      </c>
    </row>
    <row r="11" spans="2:20" x14ac:dyDescent="0.2">
      <c r="B11" s="3" t="s">
        <v>2</v>
      </c>
      <c r="C11" s="34"/>
      <c r="D11" s="12">
        <v>-272.65000000000146</v>
      </c>
      <c r="E11" s="12">
        <v>-36.556000000004133</v>
      </c>
      <c r="F11" s="16">
        <v>-0.86592334494772072</v>
      </c>
      <c r="G11" s="18">
        <v>-3.5230903397398994E-4</v>
      </c>
      <c r="H11" s="18">
        <v>-4.7301268462365396E-5</v>
      </c>
      <c r="J11" s="12">
        <v>92.798999999999978</v>
      </c>
      <c r="K11" s="12">
        <v>-21.296000000000276</v>
      </c>
      <c r="L11" s="16">
        <v>-1.2294852315218945</v>
      </c>
      <c r="M11" s="18">
        <v>4.4349115598554784E-4</v>
      </c>
      <c r="N11" s="18">
        <v>-7.9947305280506575E-5</v>
      </c>
      <c r="P11" s="12">
        <v>43.545000000000016</v>
      </c>
      <c r="Q11" s="12">
        <v>1.8310000000000173</v>
      </c>
      <c r="R11" s="16">
        <v>-0.95795154437937724</v>
      </c>
      <c r="S11" s="18">
        <v>1.455018112544624E-3</v>
      </c>
      <c r="T11" s="18">
        <v>5.9534782334934895E-5</v>
      </c>
    </row>
    <row r="12" spans="2:20" s="7" customFormat="1" x14ac:dyDescent="0.2">
      <c r="B12" s="6" t="s">
        <v>3</v>
      </c>
      <c r="C12" s="35"/>
      <c r="D12" s="13">
        <v>22267.395</v>
      </c>
      <c r="E12" s="13">
        <v>22695.171999999999</v>
      </c>
      <c r="F12" s="19">
        <v>1.9210913535238294E-2</v>
      </c>
      <c r="G12" s="19">
        <v>2.8773168610185997E-2</v>
      </c>
      <c r="H12" s="19">
        <v>2.9366189505729202E-2</v>
      </c>
      <c r="J12" s="13">
        <v>4117.1620000000003</v>
      </c>
      <c r="K12" s="13">
        <v>4882.9399999999996</v>
      </c>
      <c r="L12" s="17">
        <v>0.1859965675385129</v>
      </c>
      <c r="M12" s="19">
        <v>1.9676127272489689E-2</v>
      </c>
      <c r="N12" s="19">
        <v>1.8331043146430862E-2</v>
      </c>
      <c r="P12" s="13">
        <v>528.22500000000002</v>
      </c>
      <c r="Q12" s="13">
        <v>470.72800000000001</v>
      </c>
      <c r="R12" s="17">
        <v>-0.10884944862511248</v>
      </c>
      <c r="S12" s="19">
        <v>1.7650176656306894E-2</v>
      </c>
      <c r="T12" s="19">
        <v>1.5305673959016367E-2</v>
      </c>
    </row>
    <row r="13" spans="2:20" x14ac:dyDescent="0.2">
      <c r="B13" s="2" t="s">
        <v>11</v>
      </c>
      <c r="C13" s="32"/>
      <c r="D13" s="12">
        <v>5470.2690000000002</v>
      </c>
      <c r="E13" s="12">
        <v>5438.3519999999999</v>
      </c>
      <c r="F13" s="18">
        <v>-5.8346308015200243E-3</v>
      </c>
      <c r="G13" s="18">
        <v>7.0684950924916707E-3</v>
      </c>
      <c r="H13" s="18">
        <v>7.0369008629175148E-3</v>
      </c>
      <c r="J13" s="12">
        <v>1454.2280000000001</v>
      </c>
      <c r="K13" s="12">
        <v>3589.6570000000002</v>
      </c>
      <c r="L13" s="16">
        <v>1.4684279218939533</v>
      </c>
      <c r="M13" s="18">
        <v>6.9498298126763371E-3</v>
      </c>
      <c r="N13" s="18">
        <v>1.3475929941364748E-2</v>
      </c>
      <c r="P13" s="12">
        <v>183.988</v>
      </c>
      <c r="Q13" s="12">
        <v>175</v>
      </c>
      <c r="R13" s="18">
        <v>-4.8851012022523177E-2</v>
      </c>
      <c r="S13" s="18">
        <v>6.1477981970573014E-3</v>
      </c>
      <c r="T13" s="18">
        <v>5.6901075415693655E-3</v>
      </c>
    </row>
    <row r="14" spans="2:20" x14ac:dyDescent="0.2">
      <c r="B14" s="2" t="s">
        <v>4</v>
      </c>
      <c r="C14" s="32"/>
      <c r="D14" s="12">
        <v>5236.4560000000001</v>
      </c>
      <c r="E14" s="12">
        <v>4938.3019999999997</v>
      </c>
      <c r="F14" s="18">
        <v>-5.6938127619137968E-2</v>
      </c>
      <c r="G14" s="18">
        <v>6.7663699057667111E-3</v>
      </c>
      <c r="H14" s="18">
        <v>6.3898661957054797E-3</v>
      </c>
      <c r="J14" s="12">
        <v>890.83500000000004</v>
      </c>
      <c r="K14" s="12">
        <v>1127.7729999999999</v>
      </c>
      <c r="L14" s="16">
        <v>0.2659729355043301</v>
      </c>
      <c r="M14" s="18">
        <v>4.2573459190550075E-3</v>
      </c>
      <c r="N14" s="18">
        <v>4.2337721787242466E-3</v>
      </c>
      <c r="P14" s="12">
        <v>105.124</v>
      </c>
      <c r="Q14" s="12">
        <v>106.221</v>
      </c>
      <c r="R14" s="18">
        <v>1.043529546059907E-2</v>
      </c>
      <c r="S14" s="18">
        <v>3.5126265716647373E-3</v>
      </c>
      <c r="T14" s="18">
        <v>3.4537652181316548E-3</v>
      </c>
    </row>
    <row r="15" spans="2:20" x14ac:dyDescent="0.2">
      <c r="B15" s="3" t="s">
        <v>12</v>
      </c>
      <c r="C15" s="34"/>
      <c r="D15" s="12">
        <v>10706.725</v>
      </c>
      <c r="E15" s="12">
        <v>10376.654</v>
      </c>
      <c r="F15" s="18">
        <v>-3.0828381227686275E-2</v>
      </c>
      <c r="G15" s="18">
        <v>1.3834864998258381E-2</v>
      </c>
      <c r="H15" s="18">
        <v>1.3426767058622996E-2</v>
      </c>
      <c r="J15" s="12">
        <v>2345.0630000000001</v>
      </c>
      <c r="K15" s="12">
        <v>4717.43</v>
      </c>
      <c r="L15" s="16">
        <v>1.0116431839997477</v>
      </c>
      <c r="M15" s="18">
        <v>1.1207175731731345E-2</v>
      </c>
      <c r="N15" s="18">
        <v>1.7709702120088995E-2</v>
      </c>
      <c r="P15" s="12">
        <v>289.11200000000002</v>
      </c>
      <c r="Q15" s="12">
        <v>281.221</v>
      </c>
      <c r="R15" s="18">
        <v>-2.7293920695093954E-2</v>
      </c>
      <c r="S15" s="18">
        <v>9.6604247687220399E-3</v>
      </c>
      <c r="T15" s="18">
        <v>9.1438727597010199E-3</v>
      </c>
    </row>
    <row r="16" spans="2:20" s="7" customFormat="1" x14ac:dyDescent="0.2">
      <c r="B16" s="6" t="s">
        <v>20</v>
      </c>
      <c r="C16" s="35"/>
      <c r="D16" s="13">
        <v>11560.67</v>
      </c>
      <c r="E16" s="13">
        <v>12318.517999999998</v>
      </c>
      <c r="F16" s="19">
        <v>6.5553986057901303E-2</v>
      </c>
      <c r="G16" s="19">
        <v>1.4938303611927618E-2</v>
      </c>
      <c r="H16" s="19">
        <v>1.5939422447106204E-2</v>
      </c>
      <c r="J16" s="13">
        <v>1772.0990000000002</v>
      </c>
      <c r="K16" s="13">
        <v>165.50999999999931</v>
      </c>
      <c r="L16" s="17">
        <v>-0.90660228350673444</v>
      </c>
      <c r="M16" s="19">
        <v>8.468951540758345E-3</v>
      </c>
      <c r="N16" s="19">
        <v>6.2134102634186779E-4</v>
      </c>
      <c r="P16" s="13">
        <v>239.113</v>
      </c>
      <c r="Q16" s="13">
        <v>189.50700000000001</v>
      </c>
      <c r="R16" s="17">
        <v>-0.2074583983304964</v>
      </c>
      <c r="S16" s="19">
        <v>7.9897518875848561E-3</v>
      </c>
      <c r="T16" s="19">
        <v>6.1618011993153469E-3</v>
      </c>
    </row>
    <row r="17" spans="2:20" x14ac:dyDescent="0.2">
      <c r="B17" s="3" t="s">
        <v>22</v>
      </c>
      <c r="C17" s="34"/>
      <c r="D17" s="12">
        <v>613.87900000000002</v>
      </c>
      <c r="E17" s="12">
        <v>1490.3779999999999</v>
      </c>
      <c r="F17" s="16">
        <v>1.4278041763930673</v>
      </c>
      <c r="G17" s="18">
        <v>7.9323351354086864E-4</v>
      </c>
      <c r="H17" s="18">
        <v>1.9284596205382219E-3</v>
      </c>
      <c r="J17" s="12">
        <v>154.01900000000001</v>
      </c>
      <c r="K17" s="12">
        <v>146.755</v>
      </c>
      <c r="L17" s="16">
        <v>-4.7163012355618483E-2</v>
      </c>
      <c r="M17" s="18">
        <v>7.360646596810107E-4</v>
      </c>
      <c r="N17" s="18">
        <v>5.5093288816869784E-4</v>
      </c>
      <c r="P17" s="12">
        <v>16.986000000000001</v>
      </c>
      <c r="Q17" s="12">
        <v>26.405999999999999</v>
      </c>
      <c r="R17" s="16">
        <v>0.55457435535146571</v>
      </c>
      <c r="S17" s="18">
        <v>5.6757234262677636E-4</v>
      </c>
      <c r="T17" s="18">
        <v>8.5858845567246089E-4</v>
      </c>
    </row>
    <row r="18" spans="2:20" x14ac:dyDescent="0.2">
      <c r="B18" s="3" t="s">
        <v>13</v>
      </c>
      <c r="C18" s="34"/>
      <c r="D18" s="12">
        <v>7029.9</v>
      </c>
      <c r="E18" s="12">
        <v>3803.8220000000001</v>
      </c>
      <c r="F18" s="16">
        <v>-0.45890809257599674</v>
      </c>
      <c r="G18" s="18">
        <v>9.0837970949339403E-3</v>
      </c>
      <c r="H18" s="18">
        <v>4.9219172120864244E-3</v>
      </c>
      <c r="J18" s="12">
        <v>1364.377</v>
      </c>
      <c r="K18" s="12">
        <v>336.74</v>
      </c>
      <c r="L18" s="16">
        <v>-0.75319138332000612</v>
      </c>
      <c r="M18" s="18">
        <v>6.520427299109839E-3</v>
      </c>
      <c r="N18" s="18">
        <v>1.2641555024491657E-3</v>
      </c>
      <c r="P18" s="12">
        <v>129.11500000000001</v>
      </c>
      <c r="Q18" s="12">
        <v>76.244</v>
      </c>
      <c r="R18" s="16">
        <v>-0.40948766603415565</v>
      </c>
      <c r="S18" s="18">
        <v>4.3142648662578727E-3</v>
      </c>
      <c r="T18" s="18">
        <v>2.4790660537109409E-3</v>
      </c>
    </row>
    <row r="19" spans="2:20" x14ac:dyDescent="0.2">
      <c r="B19" s="3" t="s">
        <v>14</v>
      </c>
      <c r="C19" s="34"/>
      <c r="D19" s="12">
        <v>10241.063</v>
      </c>
      <c r="E19" s="12">
        <v>130.36500000000001</v>
      </c>
      <c r="F19" s="16">
        <v>-0.98727036441431915</v>
      </c>
      <c r="G19" s="18">
        <v>1.3233152438645708E-2</v>
      </c>
      <c r="H19" s="18">
        <v>1.6868448033416041E-4</v>
      </c>
      <c r="J19" s="12">
        <v>16.03</v>
      </c>
      <c r="K19" s="12">
        <v>13.214</v>
      </c>
      <c r="L19" s="16">
        <v>-0.17567061759201497</v>
      </c>
      <c r="M19" s="18">
        <v>7.6608187916338898E-5</v>
      </c>
      <c r="N19" s="18">
        <v>4.9606672237819317E-5</v>
      </c>
      <c r="P19" s="12">
        <v>8.7639999999999993</v>
      </c>
      <c r="Q19" s="12">
        <v>-0.30599999999999999</v>
      </c>
      <c r="R19" s="16">
        <v>-1.0349155636695573</v>
      </c>
      <c r="S19" s="18">
        <v>2.9284139943371409E-4</v>
      </c>
      <c r="T19" s="18">
        <v>-9.9495594726870038E-6</v>
      </c>
    </row>
    <row r="20" spans="2:20" x14ac:dyDescent="0.2">
      <c r="B20" s="3" t="s">
        <v>15</v>
      </c>
      <c r="C20" s="34"/>
      <c r="D20" s="12">
        <v>-85.838999999999999</v>
      </c>
      <c r="E20" s="12">
        <v>19.638999999999999</v>
      </c>
      <c r="F20" s="16">
        <v>-1.2287887789932315</v>
      </c>
      <c r="G20" s="18">
        <v>-1.1091822911165656E-4</v>
      </c>
      <c r="H20" s="18">
        <v>2.5411686490105289E-5</v>
      </c>
      <c r="J20" s="12">
        <v>-34.14</v>
      </c>
      <c r="K20" s="12">
        <v>4298.4120000000003</v>
      </c>
      <c r="L20" s="16" t="s">
        <v>124</v>
      </c>
      <c r="M20" s="18">
        <v>-1.6315680196280787E-4</v>
      </c>
      <c r="N20" s="18">
        <v>1.6136666809982551E-2</v>
      </c>
      <c r="P20" s="12">
        <v>1.3720000000000001</v>
      </c>
      <c r="Q20" s="12">
        <v>4.75</v>
      </c>
      <c r="R20" s="16">
        <v>2.4620991253644311</v>
      </c>
      <c r="S20" s="18">
        <v>4.584418074201914E-5</v>
      </c>
      <c r="T20" s="18">
        <v>1.5444577612831135E-4</v>
      </c>
    </row>
    <row r="21" spans="2:20" s="7" customFormat="1" x14ac:dyDescent="0.2">
      <c r="B21" s="6" t="s">
        <v>5</v>
      </c>
      <c r="C21" s="35"/>
      <c r="D21" s="13">
        <v>-6410.0110000000004</v>
      </c>
      <c r="E21" s="13">
        <v>6913.5919999999978</v>
      </c>
      <c r="F21" s="17" t="s">
        <v>28</v>
      </c>
      <c r="G21" s="19">
        <v>-8.2827976643045573E-3</v>
      </c>
      <c r="H21" s="19">
        <v>8.9457728206375053E-3</v>
      </c>
      <c r="J21" s="13">
        <v>203.53300000000019</v>
      </c>
      <c r="K21" s="13">
        <v>3967.2129999999997</v>
      </c>
      <c r="L21" s="17" t="s">
        <v>124</v>
      </c>
      <c r="M21" s="19">
        <v>9.7269459208834804E-4</v>
      </c>
      <c r="N21" s="19">
        <v>1.4893312773468736E-2</v>
      </c>
      <c r="P21" s="13">
        <v>85.62</v>
      </c>
      <c r="Q21" s="13">
        <v>91.912999999999997</v>
      </c>
      <c r="R21" s="19">
        <v>7.3499182434010546E-2</v>
      </c>
      <c r="S21" s="19">
        <v>2.8609174600085123E-3</v>
      </c>
      <c r="T21" s="19">
        <v>2.9885420255329432E-3</v>
      </c>
    </row>
    <row r="22" spans="2:20" x14ac:dyDescent="0.2">
      <c r="B22" s="3" t="s">
        <v>6</v>
      </c>
      <c r="C22" s="34"/>
      <c r="D22" s="12">
        <v>3928.1590000000001</v>
      </c>
      <c r="E22" s="12">
        <v>2473.5219999999999</v>
      </c>
      <c r="F22" s="16">
        <v>-0.37031011219250543</v>
      </c>
      <c r="G22" s="18">
        <v>5.0758331288693458E-3</v>
      </c>
      <c r="H22" s="18">
        <v>3.2005889093323597E-3</v>
      </c>
      <c r="J22" s="12">
        <v>0.78500000000000003</v>
      </c>
      <c r="K22" s="12">
        <v>-214.17599999999999</v>
      </c>
      <c r="L22" s="16" t="s">
        <v>28</v>
      </c>
      <c r="M22" s="18">
        <v>3.7515550539192786E-6</v>
      </c>
      <c r="N22" s="18">
        <v>-8.0403803793001284E-4</v>
      </c>
      <c r="P22" s="12">
        <v>24.731000000000002</v>
      </c>
      <c r="Q22" s="12">
        <v>21.896999999999998</v>
      </c>
      <c r="R22" s="16">
        <v>-0.11459302090493728</v>
      </c>
      <c r="S22" s="18">
        <v>8.2636474776302869E-4</v>
      </c>
      <c r="T22" s="18">
        <v>7.1197877050139646E-4</v>
      </c>
    </row>
    <row r="23" spans="2:20" s="7" customFormat="1" x14ac:dyDescent="0.2">
      <c r="B23" s="6" t="s">
        <v>7</v>
      </c>
      <c r="C23" s="35"/>
      <c r="D23" s="13">
        <v>-10338.17</v>
      </c>
      <c r="E23" s="13">
        <v>4440.0699999999979</v>
      </c>
      <c r="F23" s="17" t="s">
        <v>28</v>
      </c>
      <c r="G23" s="19">
        <v>-1.3358630793173901E-2</v>
      </c>
      <c r="H23" s="19">
        <v>5.7451839113051451E-3</v>
      </c>
      <c r="J23" s="13">
        <v>202.74800000000019</v>
      </c>
      <c r="K23" s="13">
        <v>4181.3890000000001</v>
      </c>
      <c r="L23" s="17" t="s">
        <v>124</v>
      </c>
      <c r="M23" s="19">
        <v>9.689430370344288E-4</v>
      </c>
      <c r="N23" s="19">
        <v>1.5697350811398749E-2</v>
      </c>
      <c r="P23" s="13">
        <v>60.889000000000003</v>
      </c>
      <c r="Q23" s="13">
        <v>70.015999999999991</v>
      </c>
      <c r="R23" s="17">
        <v>0.14989571186913864</v>
      </c>
      <c r="S23" s="19">
        <v>2.0345527122454837E-3</v>
      </c>
      <c r="T23" s="19">
        <v>2.2765632550315463E-3</v>
      </c>
    </row>
    <row r="24" spans="2:20" x14ac:dyDescent="0.2">
      <c r="B24" s="3" t="s">
        <v>17</v>
      </c>
      <c r="C24" s="34"/>
      <c r="D24" s="12">
        <v>460.29899999999998</v>
      </c>
      <c r="E24" s="12">
        <v>764.93399999999997</v>
      </c>
      <c r="F24" s="16">
        <v>0.66181981711887272</v>
      </c>
      <c r="G24" s="18">
        <v>5.9478267386463496E-4</v>
      </c>
      <c r="H24" s="18">
        <v>9.8977865439290181E-4</v>
      </c>
      <c r="J24" s="12">
        <v>0</v>
      </c>
      <c r="K24" s="12">
        <v>0.64200000000000002</v>
      </c>
      <c r="L24" s="16" t="s">
        <v>124</v>
      </c>
      <c r="M24" s="18">
        <v>0</v>
      </c>
      <c r="N24" s="18">
        <v>2.4101319491963073E-6</v>
      </c>
      <c r="P24" s="12">
        <v>0</v>
      </c>
      <c r="Q24" s="12">
        <v>-3.0000000000000001E-3</v>
      </c>
      <c r="R24" s="16" t="s">
        <v>124</v>
      </c>
      <c r="S24" s="18">
        <v>0</v>
      </c>
      <c r="T24" s="18">
        <v>-9.7544700712617687E-8</v>
      </c>
    </row>
    <row r="25" spans="2:20" x14ac:dyDescent="0.2">
      <c r="B25" s="3" t="s">
        <v>8</v>
      </c>
      <c r="C25" s="34"/>
      <c r="D25" s="12">
        <v>-10798.469000000001</v>
      </c>
      <c r="E25" s="12">
        <v>3675.1359999999977</v>
      </c>
      <c r="F25" s="16" t="s">
        <v>28</v>
      </c>
      <c r="G25" s="18">
        <v>-1.3953413467038538E-2</v>
      </c>
      <c r="H25" s="18">
        <v>4.7554052569122422E-3</v>
      </c>
      <c r="J25" s="12">
        <v>202.74800000000019</v>
      </c>
      <c r="K25" s="12">
        <v>4180.7470000000003</v>
      </c>
      <c r="L25" s="16" t="s">
        <v>124</v>
      </c>
      <c r="M25" s="18">
        <v>9.689430370344288E-4</v>
      </c>
      <c r="N25" s="18">
        <v>1.5694940679449553E-2</v>
      </c>
      <c r="P25" s="12">
        <v>60.889000000000003</v>
      </c>
      <c r="Q25" s="12">
        <v>70.018999999999991</v>
      </c>
      <c r="R25" s="16">
        <v>0.14994498185222271</v>
      </c>
      <c r="S25" s="18">
        <v>2.0345527122454837E-3</v>
      </c>
      <c r="T25" s="18">
        <v>2.2766607997322589E-3</v>
      </c>
    </row>
    <row r="26" spans="2:20" x14ac:dyDescent="0.2"/>
    <row r="27" spans="2:20" x14ac:dyDescent="0.2">
      <c r="B27" s="15" t="s">
        <v>25</v>
      </c>
    </row>
    <row r="28" spans="2:20" x14ac:dyDescent="0.2">
      <c r="B28" s="15"/>
    </row>
    <row r="29" spans="2:20" x14ac:dyDescent="0.2">
      <c r="B29" s="15"/>
    </row>
    <row r="30" spans="2:20" x14ac:dyDescent="0.2">
      <c r="B30" s="1" t="s">
        <v>111</v>
      </c>
    </row>
    <row r="31" spans="2:20" x14ac:dyDescent="0.2">
      <c r="B31" s="15"/>
    </row>
    <row r="32" spans="2:20" s="15" customFormat="1" x14ac:dyDescent="0.2">
      <c r="B32" s="15" t="s">
        <v>24</v>
      </c>
      <c r="C32" s="30"/>
      <c r="D32" s="12">
        <v>1547788.8655000001</v>
      </c>
      <c r="E32" s="12">
        <v>1545666.7945000001</v>
      </c>
      <c r="J32" s="12">
        <v>418493.12550000002</v>
      </c>
      <c r="K32" s="12">
        <v>532750.91449999996</v>
      </c>
      <c r="P32" s="12">
        <v>59854.925000000003</v>
      </c>
      <c r="Q32" s="12">
        <v>61510.260999999999</v>
      </c>
    </row>
    <row r="33" spans="2:17" s="15" customFormat="1" x14ac:dyDescent="0.2">
      <c r="C33" s="30"/>
    </row>
    <row r="34" spans="2:17" s="15" customFormat="1" x14ac:dyDescent="0.2">
      <c r="B34" s="15" t="s">
        <v>26</v>
      </c>
      <c r="C34" s="30"/>
      <c r="D34" s="22">
        <v>117500.4835</v>
      </c>
      <c r="E34" s="22">
        <v>119827.6145</v>
      </c>
      <c r="J34" s="22">
        <v>26121.424500000001</v>
      </c>
      <c r="K34" s="22">
        <v>31258.812999999998</v>
      </c>
      <c r="P34" s="22">
        <v>3967.8105</v>
      </c>
      <c r="Q34" s="22">
        <v>4010.2285000000002</v>
      </c>
    </row>
    <row r="35" spans="2:17" x14ac:dyDescent="0.2"/>
    <row r="36" spans="2:17" x14ac:dyDescent="0.2"/>
    <row r="37" spans="2:17" hidden="1" x14ac:dyDescent="0.2">
      <c r="D37" s="10"/>
    </row>
    <row r="38" spans="2:17" hidden="1" x14ac:dyDescent="0.2">
      <c r="D38" s="67"/>
    </row>
  </sheetData>
  <mergeCells count="3">
    <mergeCell ref="D2:H2"/>
    <mergeCell ref="J2:N2"/>
    <mergeCell ref="P2:T2"/>
  </mergeCells>
  <pageMargins left="0.7" right="0.7" top="0.75" bottom="0.75" header="0.3" footer="0.3"/>
  <pageSetup paperSize="9" orientation="portrait" verticalDpi="0" r:id="rId1"/>
  <ignoredErrors>
    <ignoredError sqref="D27:F27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97C0B-41E1-4890-9D84-D62CB767626F}">
  <sheetPr>
    <tabColor theme="3"/>
  </sheetPr>
  <dimension ref="A1:U39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C4" sqref="C4:U30"/>
    </sheetView>
  </sheetViews>
  <sheetFormatPr baseColWidth="10" defaultColWidth="0" defaultRowHeight="12.75" zeroHeight="1" x14ac:dyDescent="0.2"/>
  <cols>
    <col min="1" max="1" width="11" style="1" customWidth="1"/>
    <col min="2" max="2" width="44.375" style="1" bestFit="1" customWidth="1"/>
    <col min="3" max="7" width="11" style="1" customWidth="1"/>
    <col min="8" max="8" width="3.875" style="1" customWidth="1"/>
    <col min="9" max="13" width="11" style="1" customWidth="1"/>
    <col min="14" max="14" width="3.875" style="1" customWidth="1"/>
    <col min="15" max="19" width="11" style="1" customWidth="1"/>
    <col min="20" max="20" width="3.875" style="1" customWidth="1"/>
    <col min="21" max="21" width="11" style="1" customWidth="1"/>
    <col min="22" max="16384" width="11" style="1" hidden="1"/>
  </cols>
  <sheetData>
    <row r="1" spans="1:19" x14ac:dyDescent="0.2"/>
    <row r="2" spans="1:19" x14ac:dyDescent="0.2">
      <c r="B2" s="31"/>
      <c r="C2" s="109" t="s">
        <v>16</v>
      </c>
      <c r="D2" s="109"/>
      <c r="E2" s="109"/>
      <c r="F2" s="109"/>
      <c r="G2" s="110"/>
      <c r="I2" s="111" t="s">
        <v>27</v>
      </c>
      <c r="J2" s="112"/>
      <c r="K2" s="112"/>
      <c r="L2" s="112"/>
      <c r="M2" s="113"/>
      <c r="O2" s="114" t="s">
        <v>29</v>
      </c>
      <c r="P2" s="115"/>
      <c r="Q2" s="115"/>
      <c r="R2" s="115"/>
      <c r="S2" s="116"/>
    </row>
    <row r="3" spans="1:19" s="39" customFormat="1" ht="25.5" x14ac:dyDescent="0.2">
      <c r="A3" s="1"/>
      <c r="C3" s="40" t="s">
        <v>120</v>
      </c>
      <c r="D3" s="40" t="s">
        <v>121</v>
      </c>
      <c r="E3" s="40" t="s">
        <v>23</v>
      </c>
      <c r="F3" s="40" t="s">
        <v>125</v>
      </c>
      <c r="G3" s="40" t="s">
        <v>126</v>
      </c>
      <c r="H3" s="41"/>
      <c r="I3" s="42" t="s">
        <v>120</v>
      </c>
      <c r="J3" s="42" t="s">
        <v>121</v>
      </c>
      <c r="K3" s="42" t="s">
        <v>23</v>
      </c>
      <c r="L3" s="42" t="s">
        <v>125</v>
      </c>
      <c r="M3" s="42" t="s">
        <v>126</v>
      </c>
      <c r="N3" s="41"/>
      <c r="O3" s="43" t="s">
        <v>120</v>
      </c>
      <c r="P3" s="43" t="s">
        <v>121</v>
      </c>
      <c r="Q3" s="43" t="s">
        <v>23</v>
      </c>
      <c r="R3" s="43" t="s">
        <v>125</v>
      </c>
      <c r="S3" s="43" t="s">
        <v>126</v>
      </c>
    </row>
    <row r="4" spans="1:19" x14ac:dyDescent="0.2">
      <c r="B4" s="7" t="s">
        <v>45</v>
      </c>
      <c r="C4" s="72">
        <v>20739</v>
      </c>
      <c r="D4" s="72">
        <v>20990</v>
      </c>
      <c r="E4" s="44">
        <v>1.2102801485124548E-2</v>
      </c>
      <c r="F4" s="44">
        <v>2.253433283097675E-2</v>
      </c>
      <c r="G4" s="44">
        <v>2.2383913441758635E-2</v>
      </c>
      <c r="H4" s="68"/>
      <c r="I4" s="72">
        <v>12354</v>
      </c>
      <c r="J4" s="72">
        <v>23391</v>
      </c>
      <c r="K4" s="44">
        <v>0.8933948518698398</v>
      </c>
      <c r="L4" s="44">
        <v>5.2562384325738717E-2</v>
      </c>
      <c r="M4" s="44">
        <v>6.6303087681305259E-2</v>
      </c>
      <c r="N4" s="68"/>
      <c r="O4" s="72">
        <v>1528.57</v>
      </c>
      <c r="P4" s="72">
        <v>0</v>
      </c>
      <c r="Q4" s="44" t="s">
        <v>57</v>
      </c>
      <c r="R4" s="44">
        <v>5.7028890927102165E-2</v>
      </c>
      <c r="S4" s="44">
        <v>0</v>
      </c>
    </row>
    <row r="5" spans="1:19" x14ac:dyDescent="0.2">
      <c r="B5" s="7" t="s">
        <v>46</v>
      </c>
      <c r="C5" s="72">
        <v>332069</v>
      </c>
      <c r="D5" s="72">
        <v>323244</v>
      </c>
      <c r="E5" s="44">
        <v>-2.6575802017050676E-2</v>
      </c>
      <c r="F5" s="44">
        <v>0.36081553444474745</v>
      </c>
      <c r="G5" s="44">
        <v>0.34471013418617574</v>
      </c>
      <c r="H5" s="68"/>
      <c r="I5" s="72">
        <v>102710</v>
      </c>
      <c r="J5" s="72">
        <v>140701</v>
      </c>
      <c r="K5" s="44">
        <v>0.36988608704118398</v>
      </c>
      <c r="L5" s="44">
        <v>0.43699874486778567</v>
      </c>
      <c r="M5" s="44">
        <v>0.39882479329004022</v>
      </c>
      <c r="N5" s="68"/>
      <c r="O5" s="72">
        <v>6965.2659999999996</v>
      </c>
      <c r="P5" s="72">
        <v>7114.2330000000002</v>
      </c>
      <c r="Q5" s="44">
        <v>2.1387122903848921E-2</v>
      </c>
      <c r="R5" s="44">
        <v>0.25986470687783564</v>
      </c>
      <c r="S5" s="44">
        <v>0.27619894524498362</v>
      </c>
    </row>
    <row r="6" spans="1:19" x14ac:dyDescent="0.2">
      <c r="B6" s="2" t="s">
        <v>47</v>
      </c>
      <c r="C6" s="12">
        <v>18311</v>
      </c>
      <c r="D6" s="12">
        <v>21736</v>
      </c>
      <c r="E6" s="16">
        <v>0.1870460379007155</v>
      </c>
      <c r="F6" s="16">
        <v>1.9896145834804726E-2</v>
      </c>
      <c r="G6" s="16">
        <v>2.3179454148168924E-2</v>
      </c>
      <c r="H6" s="68"/>
      <c r="I6" s="12">
        <v>5669</v>
      </c>
      <c r="J6" s="12">
        <v>5864</v>
      </c>
      <c r="K6" s="16">
        <v>3.4397600987828625E-2</v>
      </c>
      <c r="L6" s="16">
        <v>2.4119811942902122E-2</v>
      </c>
      <c r="M6" s="16">
        <v>1.662183344718798E-2</v>
      </c>
      <c r="N6" s="68"/>
      <c r="O6" s="12">
        <v>639.63699999999994</v>
      </c>
      <c r="P6" s="12">
        <v>564.13499999999999</v>
      </c>
      <c r="Q6" s="16">
        <v>-0.1180388251461375</v>
      </c>
      <c r="R6" s="16">
        <v>2.3863996222573285E-2</v>
      </c>
      <c r="S6" s="16">
        <v>2.1901657139396312E-2</v>
      </c>
    </row>
    <row r="7" spans="1:19" x14ac:dyDescent="0.2">
      <c r="B7" s="2" t="s">
        <v>48</v>
      </c>
      <c r="C7" s="12">
        <v>3652</v>
      </c>
      <c r="D7" s="12">
        <v>3538</v>
      </c>
      <c r="E7" s="16">
        <v>-3.1215772179627566E-2</v>
      </c>
      <c r="F7" s="16">
        <v>3.9681461738139299E-3</v>
      </c>
      <c r="G7" s="16">
        <v>3.7729531089538853E-3</v>
      </c>
      <c r="H7" s="68"/>
      <c r="I7" s="12">
        <v>5398</v>
      </c>
      <c r="J7" s="12">
        <v>5711</v>
      </c>
      <c r="K7" s="16">
        <v>5.79844386809929E-2</v>
      </c>
      <c r="L7" s="16">
        <v>2.2966792179888101E-2</v>
      </c>
      <c r="M7" s="16">
        <v>1.6188146455813533E-2</v>
      </c>
      <c r="N7" s="68"/>
      <c r="O7" s="12">
        <v>74.203000000000003</v>
      </c>
      <c r="P7" s="12">
        <v>63.347000000000001</v>
      </c>
      <c r="Q7" s="16">
        <v>-0.14630136247860603</v>
      </c>
      <c r="R7" s="16">
        <v>2.7684141344287553E-3</v>
      </c>
      <c r="S7" s="16">
        <v>2.4593479837438526E-3</v>
      </c>
    </row>
    <row r="8" spans="1:19" x14ac:dyDescent="0.2">
      <c r="B8" s="2" t="s">
        <v>49</v>
      </c>
      <c r="C8" s="12">
        <v>310106</v>
      </c>
      <c r="D8" s="12">
        <v>297970</v>
      </c>
      <c r="E8" s="16">
        <v>-3.913500544974946E-2</v>
      </c>
      <c r="F8" s="16">
        <v>0.33695124243612884</v>
      </c>
      <c r="G8" s="16">
        <v>0.31775772692905291</v>
      </c>
      <c r="H8" s="68"/>
      <c r="I8" s="12">
        <v>91643</v>
      </c>
      <c r="J8" s="12">
        <v>129126</v>
      </c>
      <c r="K8" s="16">
        <v>0.40901105376297142</v>
      </c>
      <c r="L8" s="16">
        <v>0.38991214074499542</v>
      </c>
      <c r="M8" s="16">
        <v>0.36601481338703873</v>
      </c>
      <c r="N8" s="68"/>
      <c r="O8" s="12">
        <v>6251.4260000000004</v>
      </c>
      <c r="P8" s="12">
        <v>6486.7510000000002</v>
      </c>
      <c r="Q8" s="16">
        <v>3.7643411279282502E-2</v>
      </c>
      <c r="R8" s="16">
        <v>0.2332322965208336</v>
      </c>
      <c r="S8" s="16">
        <v>0.25183794012184346</v>
      </c>
    </row>
    <row r="9" spans="1:19" x14ac:dyDescent="0.2">
      <c r="B9" s="37" t="s">
        <v>50</v>
      </c>
      <c r="C9" s="12">
        <v>178822</v>
      </c>
      <c r="D9" s="12">
        <v>167472</v>
      </c>
      <c r="E9" s="16">
        <v>-6.3470937580387243E-2</v>
      </c>
      <c r="F9" s="16">
        <v>0.19430225495447823</v>
      </c>
      <c r="G9" s="16">
        <v>0.17859355654684145</v>
      </c>
      <c r="H9" s="68"/>
      <c r="I9" s="12">
        <v>50965</v>
      </c>
      <c r="J9" s="12">
        <v>70006</v>
      </c>
      <c r="K9" s="16">
        <v>0.37360933974296096</v>
      </c>
      <c r="L9" s="16">
        <v>0.21684004509966601</v>
      </c>
      <c r="M9" s="16">
        <v>0.19843589227555281</v>
      </c>
      <c r="N9" s="68"/>
      <c r="O9" s="12">
        <v>2816.2159999999999</v>
      </c>
      <c r="P9" s="12">
        <v>3381.4279999999999</v>
      </c>
      <c r="Q9" s="16">
        <v>0.20069909410357734</v>
      </c>
      <c r="R9" s="16">
        <v>0.10506923143275085</v>
      </c>
      <c r="S9" s="16">
        <v>0.13127864198738703</v>
      </c>
    </row>
    <row r="10" spans="1:19" x14ac:dyDescent="0.2">
      <c r="B10" s="37" t="s">
        <v>51</v>
      </c>
      <c r="C10" s="12">
        <v>131284</v>
      </c>
      <c r="D10" s="12">
        <v>130498</v>
      </c>
      <c r="E10" s="16">
        <v>-5.9870205051644199E-3</v>
      </c>
      <c r="F10" s="16">
        <v>0.14264898748165059</v>
      </c>
      <c r="G10" s="16">
        <v>0.13916417038221146</v>
      </c>
      <c r="H10" s="68"/>
      <c r="I10" s="12">
        <v>40678</v>
      </c>
      <c r="J10" s="12">
        <v>59120</v>
      </c>
      <c r="K10" s="16">
        <v>0.45336545552878715</v>
      </c>
      <c r="L10" s="16">
        <v>0.17307209564532941</v>
      </c>
      <c r="M10" s="16">
        <v>0.1675789211114859</v>
      </c>
      <c r="N10" s="68"/>
      <c r="O10" s="12">
        <v>3435.21</v>
      </c>
      <c r="P10" s="12">
        <v>3105.3229999999999</v>
      </c>
      <c r="Q10" s="16">
        <v>-9.6031101446490963E-2</v>
      </c>
      <c r="R10" s="16">
        <v>0.12816306508808276</v>
      </c>
      <c r="S10" s="16">
        <v>0.12055929813445641</v>
      </c>
    </row>
    <row r="11" spans="1:19" x14ac:dyDescent="0.2">
      <c r="B11" s="7" t="s">
        <v>52</v>
      </c>
      <c r="C11" s="72">
        <v>493598</v>
      </c>
      <c r="D11" s="72">
        <v>522896</v>
      </c>
      <c r="E11" s="44">
        <v>5.9355994149084879E-2</v>
      </c>
      <c r="F11" s="44">
        <v>0.53632776974321139</v>
      </c>
      <c r="G11" s="44">
        <v>0.55762071477093011</v>
      </c>
      <c r="H11" s="68"/>
      <c r="I11" s="72">
        <v>116498</v>
      </c>
      <c r="J11" s="72">
        <v>183543</v>
      </c>
      <c r="K11" s="44">
        <v>0.57550344211917803</v>
      </c>
      <c r="L11" s="44">
        <v>0.4956623481609122</v>
      </c>
      <c r="M11" s="44">
        <v>0.52026281998588386</v>
      </c>
      <c r="N11" s="68"/>
      <c r="O11" s="72">
        <v>18309.596000000001</v>
      </c>
      <c r="P11" s="72">
        <v>17442.382000000001</v>
      </c>
      <c r="Q11" s="44">
        <v>-4.7363906882489371E-2</v>
      </c>
      <c r="R11" s="44">
        <v>0.68310640219506225</v>
      </c>
      <c r="S11" s="44">
        <v>0.67717314163875264</v>
      </c>
    </row>
    <row r="12" spans="1:19" x14ac:dyDescent="0.2">
      <c r="B12" s="2" t="s">
        <v>53</v>
      </c>
      <c r="C12" s="12">
        <v>318311</v>
      </c>
      <c r="D12" s="12">
        <v>341783</v>
      </c>
      <c r="E12" s="16">
        <v>7.3739204740018494E-2</v>
      </c>
      <c r="F12" s="16">
        <v>0.3458665325117431</v>
      </c>
      <c r="G12" s="16">
        <v>0.36448028050807962</v>
      </c>
      <c r="H12" s="68"/>
      <c r="I12" s="12">
        <v>90149</v>
      </c>
      <c r="J12" s="12">
        <v>147049</v>
      </c>
      <c r="K12" s="16">
        <v>0.63117727318106698</v>
      </c>
      <c r="L12" s="16">
        <v>0.38355564064926501</v>
      </c>
      <c r="M12" s="16">
        <v>0.41681855159883102</v>
      </c>
      <c r="N12" s="68"/>
      <c r="O12" s="12">
        <v>15357.724</v>
      </c>
      <c r="P12" s="12">
        <v>15020.361000000001</v>
      </c>
      <c r="Q12" s="16">
        <v>-2.1966991983968454E-2</v>
      </c>
      <c r="R12" s="16">
        <v>0.57297602784598634</v>
      </c>
      <c r="S12" s="16">
        <v>0.58314197263413892</v>
      </c>
    </row>
    <row r="13" spans="1:19" x14ac:dyDescent="0.2">
      <c r="B13" s="2" t="s">
        <v>54</v>
      </c>
      <c r="C13" s="12">
        <v>157582</v>
      </c>
      <c r="D13" s="12">
        <v>163579</v>
      </c>
      <c r="E13" s="16">
        <v>3.8056376997372743E-2</v>
      </c>
      <c r="F13" s="16">
        <v>0.17122355157775099</v>
      </c>
      <c r="G13" s="16">
        <v>0.17444202843684783</v>
      </c>
      <c r="H13" s="68"/>
      <c r="I13" s="12">
        <v>15811</v>
      </c>
      <c r="J13" s="12">
        <v>20759</v>
      </c>
      <c r="K13" s="16">
        <v>0.31294668268926706</v>
      </c>
      <c r="L13" s="16">
        <v>6.7270832003744119E-2</v>
      </c>
      <c r="M13" s="16">
        <v>5.8842537607465085E-2</v>
      </c>
      <c r="N13" s="68"/>
      <c r="O13" s="12">
        <v>390.71300000000002</v>
      </c>
      <c r="P13" s="12">
        <v>421.76600000000002</v>
      </c>
      <c r="Q13" s="16">
        <v>7.9477775246792337E-2</v>
      </c>
      <c r="R13" s="16">
        <v>1.4576976560315112E-2</v>
      </c>
      <c r="S13" s="16">
        <v>1.637440386619271E-2</v>
      </c>
    </row>
    <row r="14" spans="1:19" x14ac:dyDescent="0.2">
      <c r="B14" s="2" t="s">
        <v>55</v>
      </c>
      <c r="C14" s="12">
        <v>17705</v>
      </c>
      <c r="D14" s="12">
        <v>17534</v>
      </c>
      <c r="E14" s="16">
        <v>-9.6582886190341721E-3</v>
      </c>
      <c r="F14" s="16">
        <v>1.923768565371731E-2</v>
      </c>
      <c r="G14" s="16">
        <v>1.8698405826002663E-2</v>
      </c>
      <c r="H14" s="68"/>
      <c r="I14" s="12">
        <v>10538</v>
      </c>
      <c r="J14" s="12">
        <v>15735</v>
      </c>
      <c r="K14" s="16">
        <v>0.49316758398178018</v>
      </c>
      <c r="L14" s="16">
        <v>4.4835875507903078E-2</v>
      </c>
      <c r="M14" s="16">
        <v>4.4601730779587796E-2</v>
      </c>
      <c r="N14" s="68"/>
      <c r="O14" s="12">
        <v>2561.1590000000001</v>
      </c>
      <c r="P14" s="12">
        <v>2000.2550000000001</v>
      </c>
      <c r="Q14" s="16">
        <v>-0.21900397437253993</v>
      </c>
      <c r="R14" s="16">
        <v>9.5553397788760777E-2</v>
      </c>
      <c r="S14" s="16">
        <v>7.7656765138421069E-2</v>
      </c>
    </row>
    <row r="15" spans="1:19" x14ac:dyDescent="0.2">
      <c r="B15" s="38" t="s">
        <v>56</v>
      </c>
      <c r="C15" s="72">
        <v>920329</v>
      </c>
      <c r="D15" s="72">
        <v>937727</v>
      </c>
      <c r="E15" s="44">
        <v>1.8904109291351334E-2</v>
      </c>
      <c r="F15" s="44">
        <v>1</v>
      </c>
      <c r="G15" s="44">
        <v>1</v>
      </c>
      <c r="H15" s="68"/>
      <c r="I15" s="72">
        <v>235035</v>
      </c>
      <c r="J15" s="72">
        <v>352789</v>
      </c>
      <c r="K15" s="44">
        <v>0.5010062331142171</v>
      </c>
      <c r="L15" s="44">
        <v>1</v>
      </c>
      <c r="M15" s="44">
        <v>1</v>
      </c>
      <c r="N15" s="68"/>
      <c r="O15" s="72">
        <v>26803.432000000001</v>
      </c>
      <c r="P15" s="72">
        <v>25757.64</v>
      </c>
      <c r="Q15" s="44">
        <v>-3.9017093034951711E-2</v>
      </c>
      <c r="R15" s="44">
        <v>1</v>
      </c>
      <c r="S15" s="44">
        <v>1</v>
      </c>
    </row>
    <row r="16" spans="1:19" x14ac:dyDescent="0.2"/>
    <row r="17" spans="2:17" x14ac:dyDescent="0.2">
      <c r="B17" s="45" t="s">
        <v>64</v>
      </c>
    </row>
    <row r="18" spans="2:17" x14ac:dyDescent="0.2">
      <c r="C18" s="46" t="s">
        <v>120</v>
      </c>
      <c r="D18" s="47" t="s">
        <v>121</v>
      </c>
      <c r="E18" s="48" t="s">
        <v>23</v>
      </c>
      <c r="I18" s="49" t="s">
        <v>120</v>
      </c>
      <c r="J18" s="50" t="s">
        <v>121</v>
      </c>
      <c r="K18" s="51" t="s">
        <v>23</v>
      </c>
      <c r="O18" s="52" t="s">
        <v>120</v>
      </c>
      <c r="P18" s="53" t="s">
        <v>121</v>
      </c>
      <c r="Q18" s="54" t="s">
        <v>23</v>
      </c>
    </row>
    <row r="19" spans="2:17" x14ac:dyDescent="0.2">
      <c r="B19" s="1" t="s">
        <v>58</v>
      </c>
      <c r="C19" s="55">
        <v>32782</v>
      </c>
      <c r="D19" s="55">
        <v>33000</v>
      </c>
      <c r="E19" s="57">
        <v>6.6499908486363779E-3</v>
      </c>
      <c r="I19" s="55">
        <v>8859</v>
      </c>
      <c r="J19" s="55">
        <v>14005</v>
      </c>
      <c r="K19" s="57">
        <v>0.58087820295744441</v>
      </c>
      <c r="O19" s="55">
        <v>1290</v>
      </c>
      <c r="P19" s="55">
        <v>1058</v>
      </c>
      <c r="Q19" s="57">
        <v>-0.17984496124031013</v>
      </c>
    </row>
    <row r="20" spans="2:17" x14ac:dyDescent="0.2">
      <c r="B20" s="1" t="s">
        <v>59</v>
      </c>
      <c r="C20" s="55">
        <v>23635</v>
      </c>
      <c r="D20" s="55">
        <v>24239</v>
      </c>
      <c r="E20" s="57">
        <v>2.5555320499259571E-2</v>
      </c>
      <c r="I20" s="55">
        <v>3737</v>
      </c>
      <c r="J20" s="55">
        <v>9001</v>
      </c>
      <c r="K20" s="57">
        <v>1.4086165373294088</v>
      </c>
      <c r="O20" s="55">
        <v>850</v>
      </c>
      <c r="P20" s="55">
        <v>725</v>
      </c>
      <c r="Q20" s="57">
        <v>-0.1470588235294118</v>
      </c>
    </row>
    <row r="21" spans="2:17" x14ac:dyDescent="0.2">
      <c r="C21" s="55"/>
      <c r="D21" s="55"/>
      <c r="E21" s="57"/>
      <c r="I21" s="55"/>
      <c r="J21" s="55"/>
      <c r="K21" s="57"/>
      <c r="O21" s="55"/>
      <c r="P21" s="55"/>
      <c r="Q21" s="57"/>
    </row>
    <row r="22" spans="2:17" x14ac:dyDescent="0.2">
      <c r="B22" s="1" t="s">
        <v>65</v>
      </c>
      <c r="C22" s="55">
        <v>8226</v>
      </c>
      <c r="D22" s="55">
        <v>7937</v>
      </c>
      <c r="E22" s="57">
        <v>-3.5132506686117226E-2</v>
      </c>
      <c r="I22" s="55">
        <v>3959</v>
      </c>
      <c r="J22" s="55">
        <v>6057</v>
      </c>
      <c r="K22" s="57">
        <v>0.52993180095983838</v>
      </c>
      <c r="O22" s="55">
        <v>1117</v>
      </c>
      <c r="P22" s="55">
        <v>1041</v>
      </c>
      <c r="Q22" s="57">
        <v>-6.8039391226499601E-2</v>
      </c>
    </row>
    <row r="23" spans="2:17" x14ac:dyDescent="0.2">
      <c r="B23" s="1" t="s">
        <v>66</v>
      </c>
      <c r="C23" s="55">
        <v>4036</v>
      </c>
      <c r="D23" s="55">
        <v>3975</v>
      </c>
      <c r="E23" s="57">
        <v>-1.5113974231912741E-2</v>
      </c>
      <c r="I23" s="55">
        <v>1183</v>
      </c>
      <c r="J23" s="55">
        <v>1784</v>
      </c>
      <c r="K23" s="57">
        <v>0.50803043110735424</v>
      </c>
      <c r="O23" s="55">
        <v>713</v>
      </c>
      <c r="P23" s="55">
        <v>660</v>
      </c>
      <c r="Q23" s="57">
        <v>-7.4333800841514752E-2</v>
      </c>
    </row>
    <row r="24" spans="2:17" x14ac:dyDescent="0.2">
      <c r="C24" s="55"/>
      <c r="D24" s="55"/>
      <c r="E24" s="55"/>
      <c r="I24" s="55"/>
      <c r="J24" s="55"/>
      <c r="K24" s="55"/>
      <c r="O24" s="55"/>
      <c r="P24" s="55"/>
      <c r="Q24" s="55"/>
    </row>
    <row r="25" spans="2:17" x14ac:dyDescent="0.2">
      <c r="B25" s="7" t="s">
        <v>60</v>
      </c>
      <c r="C25" s="57">
        <v>3.5068593005098112E-2</v>
      </c>
      <c r="D25" s="57">
        <v>3.4572400773679207E-2</v>
      </c>
      <c r="E25" s="58">
        <v>-35.034020604324432</v>
      </c>
      <c r="F25" s="59"/>
      <c r="I25" s="57">
        <v>3.7469245844447469E-2</v>
      </c>
      <c r="J25" s="57">
        <v>3.9427419391028153E-2</v>
      </c>
      <c r="K25" s="58"/>
      <c r="O25" s="57">
        <v>4.5267009561339867E-2</v>
      </c>
      <c r="P25" s="57">
        <v>3.7867581291639578E-2</v>
      </c>
      <c r="Q25" s="58"/>
    </row>
    <row r="26" spans="2:17" x14ac:dyDescent="0.2">
      <c r="B26" s="7" t="s">
        <v>61</v>
      </c>
      <c r="C26" s="57">
        <v>4.3485704234326177E-2</v>
      </c>
      <c r="D26" s="57">
        <v>4.2533909605381365E-2</v>
      </c>
      <c r="E26" s="58">
        <v>-43.443170324720796</v>
      </c>
      <c r="I26" s="57">
        <v>5.3321041899980888E-2</v>
      </c>
      <c r="J26" s="57">
        <v>5.5532387996153114E-2</v>
      </c>
      <c r="K26" s="58"/>
      <c r="O26" s="57">
        <v>8.127754661344963E-2</v>
      </c>
      <c r="P26" s="57">
        <v>7.2428096911899206E-2</v>
      </c>
      <c r="Q26" s="58"/>
    </row>
    <row r="27" spans="2:17" x14ac:dyDescent="0.2">
      <c r="B27" s="7"/>
      <c r="C27" s="55"/>
      <c r="D27" s="55"/>
      <c r="E27" s="55"/>
      <c r="I27" s="55"/>
      <c r="J27" s="55"/>
      <c r="K27" s="55"/>
      <c r="O27" s="55"/>
      <c r="P27" s="55"/>
      <c r="Q27" s="55"/>
    </row>
    <row r="28" spans="2:17" x14ac:dyDescent="0.2">
      <c r="B28" s="7" t="s">
        <v>62</v>
      </c>
      <c r="C28" s="56">
        <v>0.72097492526386431</v>
      </c>
      <c r="D28" s="56">
        <v>0.73451515151515157</v>
      </c>
      <c r="E28" s="58">
        <v>-720.2404101123492</v>
      </c>
      <c r="I28" s="56">
        <v>0.42183090642284682</v>
      </c>
      <c r="J28" s="56">
        <v>0.6426990360585505</v>
      </c>
      <c r="K28" s="58"/>
      <c r="O28" s="56">
        <v>0.65891472868217049</v>
      </c>
      <c r="P28" s="56">
        <v>0.68525519848771266</v>
      </c>
      <c r="Q28" s="58"/>
    </row>
    <row r="29" spans="2:17" x14ac:dyDescent="0.2">
      <c r="B29" s="7" t="s">
        <v>63</v>
      </c>
      <c r="C29" s="56">
        <v>0.67477077643386651</v>
      </c>
      <c r="D29" s="56">
        <v>0.68920536434032786</v>
      </c>
      <c r="E29" s="58">
        <v>-674.08157106952626</v>
      </c>
      <c r="I29" s="56">
        <v>0.38383523170541428</v>
      </c>
      <c r="J29" s="56">
        <v>0.53758349117735016</v>
      </c>
      <c r="K29" s="58"/>
      <c r="O29" s="56">
        <v>0.64935604486913168</v>
      </c>
      <c r="P29" s="56">
        <v>0.659838018103859</v>
      </c>
      <c r="Q29" s="58"/>
    </row>
    <row r="30" spans="2:17" x14ac:dyDescent="0.2">
      <c r="B30" s="7"/>
    </row>
    <row r="31" spans="2:17" x14ac:dyDescent="0.2"/>
    <row r="32" spans="2:17" x14ac:dyDescent="0.2"/>
    <row r="33" spans="2:2" x14ac:dyDescent="0.2">
      <c r="B33" s="15" t="s">
        <v>25</v>
      </c>
    </row>
    <row r="34" spans="2:2" x14ac:dyDescent="0.2"/>
    <row r="35" spans="2:2" x14ac:dyDescent="0.2">
      <c r="B35" s="1" t="s">
        <v>111</v>
      </c>
    </row>
    <row r="36" spans="2:2" x14ac:dyDescent="0.2"/>
    <row r="37" spans="2:2" x14ac:dyDescent="0.2">
      <c r="B37" s="93" t="s">
        <v>127</v>
      </c>
    </row>
    <row r="38" spans="2:2" x14ac:dyDescent="0.2"/>
    <row r="39" spans="2:2" x14ac:dyDescent="0.2"/>
  </sheetData>
  <mergeCells count="3">
    <mergeCell ref="C2:G2"/>
    <mergeCell ref="I2:M2"/>
    <mergeCell ref="O2:S2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32C63-F4C2-4F23-88F3-886D90F15D83}">
  <sheetPr>
    <tabColor theme="3"/>
  </sheetPr>
  <dimension ref="A1:U27"/>
  <sheetViews>
    <sheetView showGridLines="0" workbookViewId="0">
      <selection activeCell="D4" sqref="D4:U21"/>
    </sheetView>
  </sheetViews>
  <sheetFormatPr baseColWidth="10" defaultColWidth="0" defaultRowHeight="12.75" zeroHeight="1" x14ac:dyDescent="0.2"/>
  <cols>
    <col min="1" max="1" width="11" style="1" customWidth="1"/>
    <col min="2" max="2" width="20.25" style="1" bestFit="1" customWidth="1"/>
    <col min="3" max="3" width="2.25" style="1" customWidth="1"/>
    <col min="4" max="8" width="11" style="1" customWidth="1"/>
    <col min="9" max="9" width="2.25" style="1" customWidth="1"/>
    <col min="10" max="14" width="11" style="1" customWidth="1"/>
    <col min="15" max="15" width="2.25" style="1" customWidth="1"/>
    <col min="16" max="21" width="11" style="1" customWidth="1"/>
    <col min="22" max="16384" width="11" style="1" hidden="1"/>
  </cols>
  <sheetData>
    <row r="1" spans="2:20" x14ac:dyDescent="0.2"/>
    <row r="2" spans="2:20" x14ac:dyDescent="0.2">
      <c r="B2" s="31"/>
      <c r="D2" s="108" t="s">
        <v>16</v>
      </c>
      <c r="E2" s="109"/>
      <c r="F2" s="109"/>
      <c r="G2" s="109"/>
      <c r="H2" s="110"/>
      <c r="J2" s="111" t="s">
        <v>27</v>
      </c>
      <c r="K2" s="112"/>
      <c r="L2" s="112"/>
      <c r="M2" s="112"/>
      <c r="N2" s="113"/>
      <c r="P2" s="114" t="s">
        <v>29</v>
      </c>
      <c r="Q2" s="115"/>
      <c r="R2" s="115"/>
      <c r="S2" s="115"/>
      <c r="T2" s="116"/>
    </row>
    <row r="3" spans="2:20" ht="25.5" x14ac:dyDescent="0.2">
      <c r="B3" s="39"/>
      <c r="C3" s="39"/>
      <c r="D3" s="61" t="s">
        <v>120</v>
      </c>
      <c r="E3" s="61" t="s">
        <v>121</v>
      </c>
      <c r="F3" s="61" t="s">
        <v>23</v>
      </c>
      <c r="G3" s="62" t="s">
        <v>125</v>
      </c>
      <c r="H3" s="62" t="s">
        <v>128</v>
      </c>
      <c r="I3" s="41"/>
      <c r="J3" s="42" t="s">
        <v>120</v>
      </c>
      <c r="K3" s="42" t="s">
        <v>121</v>
      </c>
      <c r="L3" s="42" t="s">
        <v>23</v>
      </c>
      <c r="M3" s="42" t="s">
        <v>125</v>
      </c>
      <c r="N3" s="42" t="s">
        <v>128</v>
      </c>
      <c r="O3" s="41"/>
      <c r="P3" s="43" t="s">
        <v>120</v>
      </c>
      <c r="Q3" s="43" t="s">
        <v>121</v>
      </c>
      <c r="R3" s="43" t="s">
        <v>23</v>
      </c>
      <c r="S3" s="43" t="s">
        <v>125</v>
      </c>
      <c r="T3" s="43" t="s">
        <v>128</v>
      </c>
    </row>
    <row r="4" spans="2:20" x14ac:dyDescent="0.2">
      <c r="B4" s="60" t="s">
        <v>34</v>
      </c>
      <c r="C4" s="7"/>
      <c r="D4" s="63">
        <v>806350</v>
      </c>
      <c r="E4" s="63">
        <v>854577</v>
      </c>
      <c r="F4" s="64">
        <v>5.9809015936007848E-2</v>
      </c>
      <c r="G4" s="65">
        <v>0.80674207664925157</v>
      </c>
      <c r="H4" s="65">
        <v>0.78950665130600994</v>
      </c>
      <c r="J4" s="63">
        <v>234922</v>
      </c>
      <c r="K4" s="63">
        <v>371191.44290792604</v>
      </c>
      <c r="L4" s="64">
        <v>0.58006250120434033</v>
      </c>
      <c r="M4" s="65">
        <v>0.70442435418821869</v>
      </c>
      <c r="N4" s="65">
        <v>0.71021383501344171</v>
      </c>
      <c r="P4" s="63">
        <v>40095.737016999999</v>
      </c>
      <c r="Q4" s="63">
        <v>41115.911788999998</v>
      </c>
      <c r="R4" s="64">
        <v>2.5443472246624577E-2</v>
      </c>
      <c r="S4" s="65">
        <v>0.76569437911182103</v>
      </c>
      <c r="T4" s="65">
        <v>0.75376696769146478</v>
      </c>
    </row>
    <row r="5" spans="2:20" x14ac:dyDescent="0.2">
      <c r="B5" s="1" t="s">
        <v>67</v>
      </c>
      <c r="D5" s="55">
        <v>618832</v>
      </c>
      <c r="E5" s="55">
        <v>685086</v>
      </c>
      <c r="F5" s="18">
        <v>0.10706298316829121</v>
      </c>
      <c r="G5" s="16">
        <v>0.61913289858871412</v>
      </c>
      <c r="H5" s="16">
        <v>0.63292126246860048</v>
      </c>
      <c r="J5" s="55">
        <v>209341</v>
      </c>
      <c r="K5" s="55">
        <v>333437.77244000603</v>
      </c>
      <c r="L5" s="18">
        <v>0.59279726589634141</v>
      </c>
      <c r="M5" s="16">
        <v>0.62771855650009745</v>
      </c>
      <c r="N5" s="16">
        <v>0.63797838993205769</v>
      </c>
      <c r="P5" s="12">
        <v>31335.399659999999</v>
      </c>
      <c r="Q5" s="12">
        <v>34782.569718999999</v>
      </c>
      <c r="R5" s="18">
        <v>0.1100088110061781</v>
      </c>
      <c r="S5" s="16">
        <v>0.59840125589190807</v>
      </c>
      <c r="T5" s="16">
        <v>0.63765950856577747</v>
      </c>
    </row>
    <row r="6" spans="2:20" x14ac:dyDescent="0.2">
      <c r="B6" s="1" t="s">
        <v>68</v>
      </c>
      <c r="D6" s="55">
        <v>187518</v>
      </c>
      <c r="E6" s="55">
        <v>169491</v>
      </c>
      <c r="F6" s="18">
        <v>-9.6134771061978097E-2</v>
      </c>
      <c r="G6" s="16">
        <v>0.18760917806053742</v>
      </c>
      <c r="H6" s="16">
        <v>0.15658538883740955</v>
      </c>
      <c r="J6" s="55">
        <v>25581</v>
      </c>
      <c r="K6" s="55">
        <v>37753.670467920005</v>
      </c>
      <c r="L6" s="18">
        <v>0.47584810867127958</v>
      </c>
      <c r="M6" s="16">
        <v>7.6705797688121261E-2</v>
      </c>
      <c r="N6" s="16">
        <v>7.223544508138402E-2</v>
      </c>
      <c r="P6" s="12">
        <v>8760.3373570000003</v>
      </c>
      <c r="Q6" s="12">
        <v>6333.3420700000006</v>
      </c>
      <c r="R6" s="18">
        <v>-0.27704358726101963</v>
      </c>
      <c r="S6" s="16">
        <v>0.16729312321991299</v>
      </c>
      <c r="T6" s="16">
        <v>0.11610745912568737</v>
      </c>
    </row>
    <row r="7" spans="2:20" x14ac:dyDescent="0.2">
      <c r="D7" s="55"/>
      <c r="E7" s="55"/>
      <c r="F7" s="18"/>
      <c r="G7" s="16"/>
      <c r="H7" s="16"/>
      <c r="J7" s="55"/>
      <c r="K7" s="55"/>
      <c r="L7" s="18"/>
      <c r="M7" s="16"/>
      <c r="N7" s="16"/>
      <c r="P7" s="68"/>
      <c r="Q7" s="68"/>
      <c r="R7" s="18"/>
      <c r="S7" s="16"/>
      <c r="T7" s="16"/>
    </row>
    <row r="8" spans="2:20" x14ac:dyDescent="0.2">
      <c r="B8" s="60" t="s">
        <v>69</v>
      </c>
      <c r="C8" s="7"/>
      <c r="D8" s="63">
        <v>193164</v>
      </c>
      <c r="E8" s="63">
        <v>227842</v>
      </c>
      <c r="F8" s="64">
        <v>0.17952620571120903</v>
      </c>
      <c r="G8" s="65">
        <v>0.19325792335074846</v>
      </c>
      <c r="H8" s="65">
        <v>0.21049334869399003</v>
      </c>
      <c r="J8" s="63">
        <v>98573</v>
      </c>
      <c r="K8" s="63">
        <v>151455.99735335918</v>
      </c>
      <c r="L8" s="64">
        <v>0.53648562337921324</v>
      </c>
      <c r="M8" s="65">
        <v>0.29557564581178131</v>
      </c>
      <c r="N8" s="65">
        <v>0.28978616498655829</v>
      </c>
      <c r="P8" s="63">
        <v>12269.460000000001</v>
      </c>
      <c r="Q8" s="63">
        <v>13431.333648040363</v>
      </c>
      <c r="R8" s="64">
        <v>9.4696396421714013E-2</v>
      </c>
      <c r="S8" s="65">
        <v>0.23430562088817894</v>
      </c>
      <c r="T8" s="65">
        <v>0.2462330323085353</v>
      </c>
    </row>
    <row r="9" spans="2:20" x14ac:dyDescent="0.2">
      <c r="B9" s="1" t="s">
        <v>70</v>
      </c>
      <c r="D9" s="55">
        <v>152040</v>
      </c>
      <c r="E9" s="55">
        <v>182491</v>
      </c>
      <c r="F9" s="18">
        <v>0.20028282031044453</v>
      </c>
      <c r="G9" s="16">
        <v>0.15211392736870119</v>
      </c>
      <c r="H9" s="16">
        <v>0.16859552539266218</v>
      </c>
      <c r="J9" s="55">
        <v>65619</v>
      </c>
      <c r="K9" s="55">
        <v>105039.683452292</v>
      </c>
      <c r="L9" s="18">
        <v>0.60075105460753742</v>
      </c>
      <c r="M9" s="16">
        <v>0.19676157063824046</v>
      </c>
      <c r="N9" s="16">
        <v>0.20097617506703924</v>
      </c>
      <c r="P9" s="12">
        <v>5118.91</v>
      </c>
      <c r="Q9" s="12">
        <v>5986.5935899999995</v>
      </c>
      <c r="R9" s="18">
        <v>0.16950553731165408</v>
      </c>
      <c r="S9" s="16">
        <v>9.7754048329813048E-2</v>
      </c>
      <c r="T9" s="16">
        <v>0.10975061237344898</v>
      </c>
    </row>
    <row r="10" spans="2:20" x14ac:dyDescent="0.2">
      <c r="B10" s="1" t="s">
        <v>71</v>
      </c>
      <c r="D10" s="55">
        <v>15086</v>
      </c>
      <c r="E10" s="55">
        <v>15858</v>
      </c>
      <c r="F10" s="18">
        <v>5.1173273233461547E-2</v>
      </c>
      <c r="G10" s="16">
        <v>1.5093335360985439E-2</v>
      </c>
      <c r="H10" s="16">
        <v>1.465051888409202E-2</v>
      </c>
      <c r="J10" s="55">
        <v>32954</v>
      </c>
      <c r="K10" s="55">
        <v>46416.313901067202</v>
      </c>
      <c r="L10" s="18">
        <v>0.40851835592241303</v>
      </c>
      <c r="M10" s="16">
        <v>9.8814075173540836E-2</v>
      </c>
      <c r="N10" s="16">
        <v>8.8809989919519106E-2</v>
      </c>
      <c r="P10" s="12">
        <v>2230.92</v>
      </c>
      <c r="Q10" s="12">
        <v>2485.5899570199999</v>
      </c>
      <c r="R10" s="18">
        <v>0.11415467924443723</v>
      </c>
      <c r="S10" s="16">
        <v>4.2603105250912113E-2</v>
      </c>
      <c r="T10" s="16">
        <v>4.5567653088714133E-2</v>
      </c>
    </row>
    <row r="11" spans="2:20" x14ac:dyDescent="0.2">
      <c r="B11" s="1" t="s">
        <v>72</v>
      </c>
      <c r="D11" s="55"/>
      <c r="E11" s="55"/>
      <c r="F11" s="18"/>
      <c r="G11" s="16"/>
      <c r="H11" s="16"/>
      <c r="J11" s="55"/>
      <c r="K11" s="55"/>
      <c r="L11" s="18"/>
      <c r="M11" s="16"/>
      <c r="N11" s="16"/>
      <c r="P11" s="12">
        <v>4026.59</v>
      </c>
      <c r="Q11" s="12">
        <v>3833.1712113449398</v>
      </c>
      <c r="R11" s="18">
        <v>-4.8035381962171497E-2</v>
      </c>
      <c r="S11" s="16">
        <v>7.6894392256230709E-2</v>
      </c>
      <c r="T11" s="16">
        <v>7.0272498283515908E-2</v>
      </c>
    </row>
    <row r="12" spans="2:20" x14ac:dyDescent="0.2">
      <c r="B12" s="1" t="s">
        <v>73</v>
      </c>
      <c r="D12" s="55">
        <v>26038</v>
      </c>
      <c r="E12" s="55">
        <v>29493</v>
      </c>
      <c r="F12" s="18">
        <v>0.13269068284814511</v>
      </c>
      <c r="G12" s="16">
        <v>2.6050660621061837E-2</v>
      </c>
      <c r="H12" s="16">
        <v>2.724730441723584E-2</v>
      </c>
      <c r="J12" s="55"/>
      <c r="K12" s="55"/>
      <c r="L12" s="18"/>
      <c r="M12" s="16"/>
      <c r="N12" s="16"/>
      <c r="P12" s="12">
        <v>893.04000000000008</v>
      </c>
      <c r="Q12" s="12">
        <v>1125.9788896754251</v>
      </c>
      <c r="R12" s="18">
        <v>0.26083813678606216</v>
      </c>
      <c r="S12" s="16">
        <v>1.7054075051223062E-2</v>
      </c>
      <c r="T12" s="16">
        <v>2.0642268562856302E-2</v>
      </c>
    </row>
    <row r="13" spans="2:20" x14ac:dyDescent="0.2">
      <c r="F13" s="18"/>
      <c r="G13" s="16"/>
      <c r="H13" s="16"/>
      <c r="J13" s="55"/>
      <c r="K13" s="55"/>
      <c r="L13" s="18"/>
      <c r="M13" s="16"/>
      <c r="N13" s="16"/>
      <c r="R13" s="18"/>
      <c r="S13" s="16"/>
      <c r="T13" s="16"/>
    </row>
    <row r="14" spans="2:20" x14ac:dyDescent="0.2">
      <c r="F14" s="18"/>
      <c r="G14" s="16"/>
      <c r="H14" s="16"/>
      <c r="J14" s="55"/>
      <c r="K14" s="55"/>
      <c r="L14" s="18"/>
      <c r="M14" s="16"/>
      <c r="N14" s="16"/>
      <c r="R14" s="18"/>
      <c r="S14" s="16"/>
      <c r="T14" s="16"/>
    </row>
    <row r="15" spans="2:20" x14ac:dyDescent="0.2">
      <c r="B15" s="6" t="s">
        <v>74</v>
      </c>
      <c r="C15" s="7"/>
      <c r="D15" s="11">
        <v>999514</v>
      </c>
      <c r="E15" s="11">
        <v>1082419</v>
      </c>
      <c r="F15" s="19">
        <v>8.2945311421350754E-2</v>
      </c>
      <c r="G15" s="17">
        <v>1</v>
      </c>
      <c r="H15" s="17">
        <v>1</v>
      </c>
      <c r="J15" s="66">
        <v>333495</v>
      </c>
      <c r="K15" s="66">
        <v>522647.44026128523</v>
      </c>
      <c r="L15" s="19">
        <v>0.5671822373987172</v>
      </c>
      <c r="M15" s="17">
        <v>1</v>
      </c>
      <c r="N15" s="17">
        <v>1</v>
      </c>
      <c r="P15" s="66">
        <v>52365.197016999999</v>
      </c>
      <c r="Q15" s="66">
        <v>54547.245437040358</v>
      </c>
      <c r="R15" s="19">
        <v>4.1669821643790961E-2</v>
      </c>
      <c r="S15" s="17">
        <v>1</v>
      </c>
      <c r="T15" s="17">
        <v>1</v>
      </c>
    </row>
    <row r="16" spans="2:20" x14ac:dyDescent="0.2">
      <c r="F16" s="14"/>
      <c r="G16" s="14"/>
      <c r="H16" s="14"/>
    </row>
    <row r="17" spans="2:20" x14ac:dyDescent="0.2"/>
    <row r="18" spans="2:20" x14ac:dyDescent="0.2"/>
    <row r="19" spans="2:20" x14ac:dyDescent="0.2">
      <c r="B19" s="6" t="s">
        <v>82</v>
      </c>
      <c r="C19" s="7"/>
      <c r="D19" s="11">
        <v>1974792.6090000002</v>
      </c>
      <c r="E19" s="11">
        <v>2076487.659</v>
      </c>
      <c r="F19" s="19">
        <v>5.1496572114221317E-2</v>
      </c>
      <c r="G19" s="17"/>
      <c r="H19" s="17"/>
      <c r="J19" s="66">
        <v>573680.51800000004</v>
      </c>
      <c r="K19" s="66">
        <v>891270.21035335911</v>
      </c>
      <c r="L19" s="19">
        <v>0.55360027469742157</v>
      </c>
      <c r="M19" s="17"/>
      <c r="N19" s="17"/>
      <c r="P19" s="66">
        <v>86984.999000000011</v>
      </c>
      <c r="Q19" s="66">
        <v>90061.924648040367</v>
      </c>
      <c r="R19" s="19">
        <v>3.5373060681880952E-2</v>
      </c>
      <c r="S19" s="17"/>
      <c r="T19" s="17"/>
    </row>
    <row r="20" spans="2:20" x14ac:dyDescent="0.2"/>
    <row r="21" spans="2:20" x14ac:dyDescent="0.2"/>
    <row r="22" spans="2:20" x14ac:dyDescent="0.2"/>
    <row r="23" spans="2:20" x14ac:dyDescent="0.2"/>
    <row r="24" spans="2:20" x14ac:dyDescent="0.2">
      <c r="B24" s="15" t="s">
        <v>25</v>
      </c>
    </row>
    <row r="25" spans="2:20" x14ac:dyDescent="0.2"/>
    <row r="26" spans="2:20" x14ac:dyDescent="0.2">
      <c r="B26" s="1" t="s">
        <v>111</v>
      </c>
    </row>
    <row r="27" spans="2:20" x14ac:dyDescent="0.2"/>
  </sheetData>
  <mergeCells count="3">
    <mergeCell ref="D2:H2"/>
    <mergeCell ref="J2:N2"/>
    <mergeCell ref="P2:T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DBD19-36B1-417E-A9C0-BC352E703139}">
  <sheetPr>
    <tabColor theme="4"/>
  </sheetPr>
  <dimension ref="A1:O19"/>
  <sheetViews>
    <sheetView showGridLines="0" workbookViewId="0">
      <selection activeCell="D4" sqref="D4:O13"/>
    </sheetView>
  </sheetViews>
  <sheetFormatPr baseColWidth="10" defaultColWidth="0" defaultRowHeight="12.75" zeroHeight="1" x14ac:dyDescent="0.2"/>
  <cols>
    <col min="1" max="1" width="11" style="1" customWidth="1"/>
    <col min="2" max="2" width="26.75" style="1" bestFit="1" customWidth="1"/>
    <col min="3" max="3" width="3.125" style="1" customWidth="1"/>
    <col min="4" max="6" width="11" style="1" customWidth="1"/>
    <col min="7" max="7" width="3.125" style="1" customWidth="1"/>
    <col min="8" max="10" width="11" style="1" customWidth="1"/>
    <col min="11" max="11" width="3.125" style="1" customWidth="1"/>
    <col min="12" max="15" width="11" style="1" customWidth="1"/>
    <col min="16" max="16384" width="11" style="1" hidden="1"/>
  </cols>
  <sheetData>
    <row r="1" spans="2:14" x14ac:dyDescent="0.2"/>
    <row r="2" spans="2:14" x14ac:dyDescent="0.2">
      <c r="B2" s="31"/>
      <c r="D2" s="108" t="s">
        <v>16</v>
      </c>
      <c r="E2" s="109"/>
      <c r="F2" s="110"/>
      <c r="H2" s="111" t="s">
        <v>27</v>
      </c>
      <c r="I2" s="112"/>
      <c r="J2" s="113"/>
      <c r="L2" s="114" t="s">
        <v>29</v>
      </c>
      <c r="M2" s="115"/>
      <c r="N2" s="116"/>
    </row>
    <row r="3" spans="2:14" x14ac:dyDescent="0.2">
      <c r="B3" s="39"/>
      <c r="D3" s="61" t="s">
        <v>120</v>
      </c>
      <c r="E3" s="61" t="s">
        <v>121</v>
      </c>
      <c r="F3" s="61" t="s">
        <v>23</v>
      </c>
      <c r="G3" s="41"/>
      <c r="H3" s="42" t="s">
        <v>120</v>
      </c>
      <c r="I3" s="42" t="s">
        <v>121</v>
      </c>
      <c r="J3" s="42" t="s">
        <v>23</v>
      </c>
      <c r="K3" s="41"/>
      <c r="L3" s="43" t="s">
        <v>120</v>
      </c>
      <c r="M3" s="43" t="s">
        <v>121</v>
      </c>
      <c r="N3" s="43" t="s">
        <v>23</v>
      </c>
    </row>
    <row r="4" spans="2:14" x14ac:dyDescent="0.2">
      <c r="B4" s="1" t="s">
        <v>75</v>
      </c>
      <c r="D4" s="12">
        <v>67192.351604930009</v>
      </c>
      <c r="E4" s="12">
        <v>70863.948284522005</v>
      </c>
      <c r="F4" s="18">
        <v>5.4643074574615813E-2</v>
      </c>
      <c r="H4" s="12">
        <v>18083</v>
      </c>
      <c r="I4" s="12">
        <v>28392</v>
      </c>
      <c r="J4" s="18">
        <v>0.57009345794392519</v>
      </c>
      <c r="L4" s="12">
        <v>3315.7816741919987</v>
      </c>
      <c r="M4" s="12">
        <v>3332.7185561129368</v>
      </c>
      <c r="N4" s="18">
        <v>5.1079605309252152E-3</v>
      </c>
    </row>
    <row r="5" spans="2:14" x14ac:dyDescent="0.2">
      <c r="B5" s="6" t="s">
        <v>76</v>
      </c>
      <c r="D5" s="13">
        <v>87836.585169661004</v>
      </c>
      <c r="E5" s="13">
        <v>92539.310949720006</v>
      </c>
      <c r="F5" s="19">
        <v>5.3539487799707075E-2</v>
      </c>
      <c r="H5" s="13">
        <v>23528</v>
      </c>
      <c r="I5" s="13">
        <v>38492</v>
      </c>
      <c r="J5" s="19">
        <v>0.63600816048962927</v>
      </c>
      <c r="L5" s="13">
        <v>3658.4149672392905</v>
      </c>
      <c r="M5" s="13">
        <v>3699.1905881129369</v>
      </c>
      <c r="N5" s="19">
        <v>1.1145706880927309E-2</v>
      </c>
    </row>
    <row r="6" spans="2:14" x14ac:dyDescent="0.2">
      <c r="I6" s="12"/>
      <c r="L6" s="68"/>
      <c r="M6" s="68"/>
    </row>
    <row r="7" spans="2:14" x14ac:dyDescent="0.2">
      <c r="B7" s="6" t="s">
        <v>77</v>
      </c>
      <c r="D7" s="13">
        <v>567445.74011947308</v>
      </c>
      <c r="E7" s="13">
        <v>584998.68192824093</v>
      </c>
      <c r="F7" s="19">
        <v>3.0933251530044448E-2</v>
      </c>
      <c r="H7" s="13">
        <v>147499</v>
      </c>
      <c r="I7" s="13">
        <v>220660</v>
      </c>
      <c r="J7" s="19">
        <v>0.49601014244164365</v>
      </c>
      <c r="L7" s="13">
        <v>22954.109790326111</v>
      </c>
      <c r="M7" s="13">
        <v>18843.975213596772</v>
      </c>
      <c r="N7" s="19">
        <v>-0.17905876613265714</v>
      </c>
    </row>
    <row r="8" spans="2:14" x14ac:dyDescent="0.2"/>
    <row r="9" spans="2:14" x14ac:dyDescent="0.2">
      <c r="B9" s="1" t="s">
        <v>78</v>
      </c>
      <c r="D9" s="16">
        <v>0.11841194118539505</v>
      </c>
      <c r="E9" s="16">
        <v>0.12113522726400699</v>
      </c>
      <c r="H9" s="16">
        <v>0.12259744133858534</v>
      </c>
      <c r="I9" s="16">
        <v>0.12866853983504034</v>
      </c>
      <c r="L9" s="16">
        <v>0.14445263634616828</v>
      </c>
      <c r="M9" s="16">
        <v>0.17685857247934772</v>
      </c>
    </row>
    <row r="10" spans="2:14" x14ac:dyDescent="0.2">
      <c r="B10" s="1" t="s">
        <v>79</v>
      </c>
      <c r="D10" s="16">
        <v>0.15479292372724027</v>
      </c>
      <c r="E10" s="16">
        <v>0.15818721273815003</v>
      </c>
      <c r="H10" s="16">
        <v>0.15951294585048034</v>
      </c>
      <c r="I10" s="16">
        <v>0.17444031541738422</v>
      </c>
      <c r="L10" s="16">
        <v>0.15937951855493479</v>
      </c>
      <c r="M10" s="16">
        <v>0.19630627541071086</v>
      </c>
    </row>
    <row r="11" spans="2:14" x14ac:dyDescent="0.2"/>
    <row r="12" spans="2:14" x14ac:dyDescent="0.2"/>
    <row r="13" spans="2:14" x14ac:dyDescent="0.2"/>
    <row r="14" spans="2:14" x14ac:dyDescent="0.2">
      <c r="B14" s="15" t="s">
        <v>25</v>
      </c>
    </row>
    <row r="15" spans="2:14" x14ac:dyDescent="0.2"/>
    <row r="16" spans="2:14" x14ac:dyDescent="0.2"/>
    <row r="17" spans="2:2" x14ac:dyDescent="0.2">
      <c r="B17" s="1" t="s">
        <v>111</v>
      </c>
    </row>
    <row r="18" spans="2:2" x14ac:dyDescent="0.2"/>
    <row r="19" spans="2:2" x14ac:dyDescent="0.2"/>
  </sheetData>
  <mergeCells count="3">
    <mergeCell ref="D2:F2"/>
    <mergeCell ref="H2:J2"/>
    <mergeCell ref="L2:N2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1F115-7F16-447D-9595-D8524B5C828F}">
  <sheetPr>
    <tabColor theme="3"/>
  </sheetPr>
  <dimension ref="A1:O10"/>
  <sheetViews>
    <sheetView showGridLines="0" workbookViewId="0">
      <selection activeCell="D4" sqref="D4:N7"/>
    </sheetView>
  </sheetViews>
  <sheetFormatPr baseColWidth="10" defaultColWidth="0" defaultRowHeight="12.75" zeroHeight="1" x14ac:dyDescent="0.2"/>
  <cols>
    <col min="1" max="15" width="11" style="1" customWidth="1"/>
    <col min="16" max="16384" width="11" style="1" hidden="1"/>
  </cols>
  <sheetData>
    <row r="1" spans="2:14" x14ac:dyDescent="0.2"/>
    <row r="2" spans="2:14" x14ac:dyDescent="0.2">
      <c r="B2" s="31"/>
      <c r="D2" s="108" t="s">
        <v>16</v>
      </c>
      <c r="E2" s="109"/>
      <c r="F2" s="110"/>
      <c r="H2" s="111" t="s">
        <v>27</v>
      </c>
      <c r="I2" s="112"/>
      <c r="J2" s="113"/>
      <c r="L2" s="114" t="s">
        <v>29</v>
      </c>
      <c r="M2" s="115"/>
      <c r="N2" s="116"/>
    </row>
    <row r="3" spans="2:14" x14ac:dyDescent="0.2">
      <c r="B3" s="39"/>
      <c r="D3" s="61" t="s">
        <v>120</v>
      </c>
      <c r="E3" s="61" t="s">
        <v>121</v>
      </c>
      <c r="F3" s="61" t="s">
        <v>23</v>
      </c>
      <c r="G3" s="41"/>
      <c r="H3" s="42" t="s">
        <v>120</v>
      </c>
      <c r="I3" s="42" t="s">
        <v>121</v>
      </c>
      <c r="J3" s="42" t="s">
        <v>23</v>
      </c>
      <c r="K3" s="41"/>
      <c r="L3" s="43" t="s">
        <v>120</v>
      </c>
      <c r="M3" s="43" t="s">
        <v>121</v>
      </c>
      <c r="N3" s="43" t="s">
        <v>23</v>
      </c>
    </row>
    <row r="4" spans="2:14" x14ac:dyDescent="0.2">
      <c r="B4" s="1" t="s">
        <v>80</v>
      </c>
      <c r="D4" s="12">
        <v>194284</v>
      </c>
      <c r="E4" s="12">
        <v>190751</v>
      </c>
      <c r="F4" s="18">
        <v>-1.8184719276934769E-2</v>
      </c>
      <c r="G4" s="12"/>
      <c r="H4" s="12">
        <v>35434</v>
      </c>
      <c r="I4" s="12">
        <v>51227</v>
      </c>
      <c r="J4" s="18">
        <v>0.44570186826212121</v>
      </c>
      <c r="K4" s="12"/>
      <c r="L4" s="12">
        <v>6274</v>
      </c>
      <c r="M4" s="12">
        <v>5961</v>
      </c>
      <c r="N4" s="18">
        <v>-4.9888428434810339E-2</v>
      </c>
    </row>
    <row r="5" spans="2:14" x14ac:dyDescent="0.2">
      <c r="B5" s="1" t="s">
        <v>81</v>
      </c>
      <c r="D5" s="12">
        <v>11847</v>
      </c>
      <c r="E5" s="12">
        <v>10073</v>
      </c>
      <c r="F5" s="18">
        <v>-0.14974255085675703</v>
      </c>
      <c r="G5" s="12"/>
      <c r="H5" s="12">
        <v>4208</v>
      </c>
      <c r="I5" s="12">
        <v>5552</v>
      </c>
      <c r="J5" s="18">
        <v>0.31939163498098866</v>
      </c>
      <c r="K5" s="12"/>
      <c r="L5" s="12">
        <v>1028</v>
      </c>
      <c r="M5" s="12">
        <v>826</v>
      </c>
      <c r="N5" s="18">
        <v>-0.19649805447470814</v>
      </c>
    </row>
    <row r="6" spans="2:14" x14ac:dyDescent="0.2"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</row>
    <row r="7" spans="2:14" x14ac:dyDescent="0.2">
      <c r="B7" s="1" t="s">
        <v>111</v>
      </c>
    </row>
    <row r="8" spans="2:14" x14ac:dyDescent="0.2">
      <c r="D8" s="10"/>
    </row>
    <row r="9" spans="2:14" x14ac:dyDescent="0.2"/>
    <row r="10" spans="2:14" x14ac:dyDescent="0.2"/>
  </sheetData>
  <mergeCells count="3">
    <mergeCell ref="D2:F2"/>
    <mergeCell ref="H2:J2"/>
    <mergeCell ref="L2:N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B6994-A4AB-41D1-8A37-07AC56DB458E}">
  <sheetPr>
    <tabColor theme="5"/>
  </sheetPr>
  <dimension ref="A1:O66"/>
  <sheetViews>
    <sheetView showGridLines="0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18" sqref="D18"/>
    </sheetView>
  </sheetViews>
  <sheetFormatPr baseColWidth="10" defaultColWidth="0" defaultRowHeight="12.75" zeroHeight="1" x14ac:dyDescent="0.2"/>
  <cols>
    <col min="1" max="1" width="11" style="1" customWidth="1"/>
    <col min="2" max="2" width="31.375" style="1" bestFit="1" customWidth="1"/>
    <col min="3" max="3" width="2.125" style="1" customWidth="1"/>
    <col min="4" max="5" width="11" style="1" customWidth="1"/>
    <col min="6" max="6" width="2.125" style="31" customWidth="1"/>
    <col min="7" max="8" width="11" style="1" customWidth="1"/>
    <col min="9" max="9" width="2.125" style="31" customWidth="1"/>
    <col min="10" max="11" width="11" style="1" customWidth="1"/>
    <col min="12" max="12" width="2.125" style="31" customWidth="1"/>
    <col min="13" max="13" width="11" style="1" customWidth="1"/>
    <col min="14" max="16384" width="11" style="1" hidden="1"/>
  </cols>
  <sheetData>
    <row r="1" spans="1:12" x14ac:dyDescent="0.2"/>
    <row r="2" spans="1:12" x14ac:dyDescent="0.2">
      <c r="B2" s="31"/>
      <c r="D2" s="108" t="s">
        <v>16</v>
      </c>
      <c r="E2" s="110"/>
      <c r="G2" s="111" t="s">
        <v>27</v>
      </c>
      <c r="H2" s="113"/>
      <c r="I2" s="75"/>
      <c r="J2" s="114" t="s">
        <v>29</v>
      </c>
      <c r="K2" s="116"/>
    </row>
    <row r="3" spans="1:12" s="68" customFormat="1" x14ac:dyDescent="0.2">
      <c r="A3" s="1"/>
      <c r="B3" s="39"/>
      <c r="D3" s="9" t="s">
        <v>120</v>
      </c>
      <c r="E3" s="9" t="s">
        <v>121</v>
      </c>
      <c r="F3" s="74"/>
      <c r="G3" s="20" t="s">
        <v>120</v>
      </c>
      <c r="H3" s="20" t="s">
        <v>121</v>
      </c>
      <c r="I3" s="74"/>
      <c r="J3" s="21" t="s">
        <v>120</v>
      </c>
      <c r="K3" s="21" t="s">
        <v>121</v>
      </c>
      <c r="L3" s="74"/>
    </row>
    <row r="4" spans="1:12" x14ac:dyDescent="0.2">
      <c r="B4" s="60" t="s">
        <v>86</v>
      </c>
      <c r="D4" s="8"/>
      <c r="E4" s="8"/>
      <c r="G4" s="8"/>
      <c r="H4" s="8"/>
      <c r="J4" s="8"/>
      <c r="K4" s="8"/>
    </row>
    <row r="5" spans="1:12" x14ac:dyDescent="0.2">
      <c r="B5" s="3" t="s">
        <v>84</v>
      </c>
      <c r="D5" s="18">
        <f>+'Cuenta de resultados'!D25*2/'Cuenta de resultados'!D34</f>
        <v>-0.18380297132990098</v>
      </c>
      <c r="E5" s="70">
        <f>+'Cuenta de resultados'!E25*2/'Cuenta de resultados'!E34</f>
        <v>6.1340384941068783E-2</v>
      </c>
      <c r="F5" s="74"/>
      <c r="G5" s="18">
        <f>+'Cuenta de resultados'!J25*2/'Cuenta de resultados'!J34</f>
        <v>1.5523502556302025E-2</v>
      </c>
      <c r="H5" s="16">
        <f>+'Cuenta de resultados'!K25*2/'Cuenta de resultados'!K34</f>
        <v>0.26749237087153632</v>
      </c>
      <c r="I5" s="76"/>
      <c r="J5" s="18">
        <f>+'Cuenta de resultados'!P25*2/'Cuenta de resultados'!P34</f>
        <v>3.0691485896314857E-2</v>
      </c>
      <c r="K5" s="18">
        <f>+'Cuenta de resultados'!Q25*2/'Cuenta de resultados'!Q34</f>
        <v>3.4920204671629054E-2</v>
      </c>
    </row>
    <row r="6" spans="1:12" x14ac:dyDescent="0.2">
      <c r="B6" s="3" t="s">
        <v>85</v>
      </c>
      <c r="D6" s="18">
        <f>+'Cuenta de resultados'!D21*2/'Cuenta de resultados'!D32</f>
        <v>-8.2827976643045573E-3</v>
      </c>
      <c r="E6" s="70">
        <f>+'Cuenta de resultados'!E21*2/'Cuenta de resultados'!E32</f>
        <v>8.9457728206375053E-3</v>
      </c>
      <c r="F6" s="74"/>
      <c r="G6" s="18">
        <f>+'Cuenta de resultados'!J21*2/'Cuenta de resultados'!J32</f>
        <v>9.7269459208834804E-4</v>
      </c>
      <c r="H6" s="70">
        <f>+'Cuenta de resultados'!K21*2/'Cuenta de resultados'!K32</f>
        <v>1.4893312773468736E-2</v>
      </c>
      <c r="I6" s="77"/>
      <c r="J6" s="70">
        <f>+'Cuenta de resultados'!P21*2/'Cuenta de resultados'!P32</f>
        <v>2.8609174600085123E-3</v>
      </c>
      <c r="K6" s="18">
        <f>+'Cuenta de resultados'!Q21*2/'Cuenta de resultados'!Q32</f>
        <v>2.9885420255329432E-3</v>
      </c>
    </row>
    <row r="7" spans="1:12" x14ac:dyDescent="0.2"/>
    <row r="8" spans="1:12" s="7" customFormat="1" x14ac:dyDescent="0.2">
      <c r="A8" s="1"/>
      <c r="B8" s="60" t="s">
        <v>129</v>
      </c>
      <c r="D8" s="60"/>
      <c r="E8" s="60"/>
      <c r="F8" s="35"/>
      <c r="G8" s="60"/>
      <c r="H8" s="60"/>
      <c r="I8" s="35"/>
      <c r="J8" s="60"/>
      <c r="K8" s="60"/>
      <c r="L8" s="35"/>
    </row>
    <row r="9" spans="1:12" x14ac:dyDescent="0.2">
      <c r="B9" s="87" t="s">
        <v>130</v>
      </c>
      <c r="C9" s="67"/>
      <c r="D9" s="97">
        <f t="shared" ref="D9:E9" si="0">+D10/D11</f>
        <v>-0.93406947867208401</v>
      </c>
      <c r="E9" s="97">
        <f t="shared" si="0"/>
        <v>0.2983423817702745</v>
      </c>
      <c r="F9" s="89"/>
      <c r="G9" s="97">
        <f t="shared" ref="G9" si="1">+G10/G11</f>
        <v>0.11441121517477307</v>
      </c>
      <c r="H9" s="97">
        <f t="shared" ref="H9" si="2">+H10/H11</f>
        <v>25.259784907256467</v>
      </c>
      <c r="I9" s="89"/>
      <c r="J9" s="97">
        <f t="shared" ref="J9" si="3">+J10/J11</f>
        <v>0.25464529322956092</v>
      </c>
      <c r="K9" s="97">
        <f t="shared" ref="K9" si="4">+K10/K11</f>
        <v>0.36947975536523714</v>
      </c>
    </row>
    <row r="10" spans="1:12" x14ac:dyDescent="0.2">
      <c r="B10" s="2" t="s">
        <v>131</v>
      </c>
      <c r="D10" s="12">
        <f>+'Cuenta de resultados'!D25</f>
        <v>-10798.469000000001</v>
      </c>
      <c r="E10" s="12">
        <f>+'Cuenta de resultados'!E25</f>
        <v>3675.1359999999977</v>
      </c>
      <c r="F10" s="74"/>
      <c r="G10" s="12">
        <f>+'Cuenta de resultados'!J25</f>
        <v>202.74800000000019</v>
      </c>
      <c r="H10" s="12">
        <f>+'Cuenta de resultados'!K25</f>
        <v>4180.7470000000003</v>
      </c>
      <c r="I10" s="74"/>
      <c r="J10" s="12">
        <f>+'Cuenta de resultados'!P25</f>
        <v>60.889000000000003</v>
      </c>
      <c r="K10" s="12">
        <f>+'Cuenta de resultados'!Q25</f>
        <v>70.018999999999991</v>
      </c>
    </row>
    <row r="11" spans="1:12" x14ac:dyDescent="0.2">
      <c r="B11" s="2" t="s">
        <v>132</v>
      </c>
      <c r="D11" s="12">
        <f>+'Cuenta de resultados'!D16</f>
        <v>11560.67</v>
      </c>
      <c r="E11" s="12">
        <f>+'Cuenta de resultados'!E16</f>
        <v>12318.517999999998</v>
      </c>
      <c r="F11" s="74"/>
      <c r="G11" s="12">
        <f>+'Cuenta de resultados'!J16</f>
        <v>1772.0990000000002</v>
      </c>
      <c r="H11" s="12">
        <f>+'Cuenta de resultados'!K16</f>
        <v>165.50999999999931</v>
      </c>
      <c r="I11" s="74"/>
      <c r="J11" s="12">
        <f>+'Cuenta de resultados'!P16</f>
        <v>239.113</v>
      </c>
      <c r="K11" s="12">
        <f>+'Cuenta de resultados'!Q16</f>
        <v>189.50700000000001</v>
      </c>
    </row>
    <row r="12" spans="1:12" x14ac:dyDescent="0.2">
      <c r="B12" s="87" t="s">
        <v>87</v>
      </c>
      <c r="C12" s="67"/>
      <c r="D12" s="97">
        <f t="shared" ref="D12:E12" si="5">+D13/D14</f>
        <v>0.51917478447748378</v>
      </c>
      <c r="E12" s="97">
        <f t="shared" si="5"/>
        <v>0.54278143386619848</v>
      </c>
      <c r="F12" s="89"/>
      <c r="G12" s="97">
        <f t="shared" ref="G12" si="6">+G13/G14</f>
        <v>0.43041760319365624</v>
      </c>
      <c r="H12" s="97">
        <f t="shared" ref="H12" si="7">+H13/H14</f>
        <v>3.3895562919060922E-2</v>
      </c>
      <c r="I12" s="89"/>
      <c r="J12" s="97">
        <f t="shared" ref="J12" si="8">+J13/J14</f>
        <v>0.45267263003454966</v>
      </c>
      <c r="K12" s="97">
        <f t="shared" ref="K12" si="9">+K13/K14</f>
        <v>0.40258280790605189</v>
      </c>
    </row>
    <row r="13" spans="1:12" x14ac:dyDescent="0.2">
      <c r="B13" s="2" t="s">
        <v>132</v>
      </c>
      <c r="D13" s="12">
        <f t="shared" ref="D13:K13" si="10">+D11</f>
        <v>11560.67</v>
      </c>
      <c r="E13" s="12">
        <f t="shared" si="10"/>
        <v>12318.517999999998</v>
      </c>
      <c r="F13" s="74"/>
      <c r="G13" s="12">
        <f t="shared" si="10"/>
        <v>1772.0990000000002</v>
      </c>
      <c r="H13" s="12">
        <f t="shared" si="10"/>
        <v>165.50999999999931</v>
      </c>
      <c r="I13" s="74"/>
      <c r="J13" s="12">
        <f t="shared" si="10"/>
        <v>239.113</v>
      </c>
      <c r="K13" s="12">
        <f t="shared" si="10"/>
        <v>189.50700000000001</v>
      </c>
    </row>
    <row r="14" spans="1:12" x14ac:dyDescent="0.2">
      <c r="B14" s="2" t="s">
        <v>133</v>
      </c>
      <c r="D14" s="12">
        <f>+'Cuenta de resultados'!D12</f>
        <v>22267.395</v>
      </c>
      <c r="E14" s="12">
        <f>+'Cuenta de resultados'!E12</f>
        <v>22695.171999999999</v>
      </c>
      <c r="F14" s="74"/>
      <c r="G14" s="12">
        <f>+'Cuenta de resultados'!J12</f>
        <v>4117.1620000000003</v>
      </c>
      <c r="H14" s="12">
        <f>+'Cuenta de resultados'!K12</f>
        <v>4882.9399999999996</v>
      </c>
      <c r="I14" s="74"/>
      <c r="J14" s="12">
        <f>+'Cuenta de resultados'!P12</f>
        <v>528.22500000000002</v>
      </c>
      <c r="K14" s="12">
        <f>+'Cuenta de resultados'!Q12</f>
        <v>470.72800000000001</v>
      </c>
    </row>
    <row r="15" spans="1:12" x14ac:dyDescent="0.2">
      <c r="B15" s="87" t="s">
        <v>86</v>
      </c>
      <c r="C15" s="67"/>
      <c r="D15" s="97">
        <f t="shared" ref="D15:E15" si="11">+D16*2/D17</f>
        <v>7.8482904798304429E-2</v>
      </c>
      <c r="E15" s="97">
        <f t="shared" si="11"/>
        <v>7.7590506444197113E-2</v>
      </c>
      <c r="F15" s="89"/>
      <c r="G15" s="97">
        <f t="shared" ref="G15" si="12">+G16*2/G17</f>
        <v>5.5826303907145138E-2</v>
      </c>
      <c r="H15" s="97">
        <f t="shared" ref="H15" si="13">+H16*2/H17</f>
        <v>4.4257590863772317E-2</v>
      </c>
      <c r="I15" s="89"/>
      <c r="J15" s="97">
        <f t="shared" ref="J15" si="14">+J16*2/J17</f>
        <v>4.6024437874094139E-2</v>
      </c>
      <c r="K15" s="97">
        <f t="shared" ref="K15" si="15">+K16*2/K17</f>
        <v>4.996058365225918E-2</v>
      </c>
    </row>
    <row r="16" spans="1:12" x14ac:dyDescent="0.2">
      <c r="B16" s="2" t="s">
        <v>133</v>
      </c>
      <c r="D16" s="12">
        <f t="shared" ref="D16:K16" si="16">+D14</f>
        <v>22267.395</v>
      </c>
      <c r="E16" s="12">
        <f t="shared" si="16"/>
        <v>22695.171999999999</v>
      </c>
      <c r="F16" s="74"/>
      <c r="G16" s="12">
        <f t="shared" si="16"/>
        <v>4117.1620000000003</v>
      </c>
      <c r="H16" s="12">
        <f t="shared" si="16"/>
        <v>4882.9399999999996</v>
      </c>
      <c r="I16" s="74"/>
      <c r="J16" s="12">
        <f t="shared" si="16"/>
        <v>528.22500000000002</v>
      </c>
      <c r="K16" s="12">
        <f t="shared" si="16"/>
        <v>470.72800000000001</v>
      </c>
    </row>
    <row r="17" spans="2:12" x14ac:dyDescent="0.2">
      <c r="B17" s="2" t="s">
        <v>77</v>
      </c>
      <c r="D17" s="12">
        <f>+Solvencia!D7</f>
        <v>567445.74011947308</v>
      </c>
      <c r="E17" s="12">
        <f>+Solvencia!E7</f>
        <v>584998.68192824093</v>
      </c>
      <c r="F17" s="74"/>
      <c r="G17" s="12">
        <f>+Solvencia!H7</f>
        <v>147499</v>
      </c>
      <c r="H17" s="12">
        <f>+Solvencia!I7</f>
        <v>220660</v>
      </c>
      <c r="I17" s="74"/>
      <c r="J17" s="12">
        <f>+Solvencia!L7</f>
        <v>22954.109790326111</v>
      </c>
      <c r="K17" s="12">
        <f>+Solvencia!M7</f>
        <v>18843.975213596772</v>
      </c>
    </row>
    <row r="18" spans="2:12" x14ac:dyDescent="0.2">
      <c r="B18" s="87" t="s">
        <v>102</v>
      </c>
      <c r="C18" s="67"/>
      <c r="D18" s="97">
        <f t="shared" ref="D18:E18" si="17">+D19/D20</f>
        <v>0.36076815710284765</v>
      </c>
      <c r="E18" s="97">
        <f t="shared" si="17"/>
        <v>0.37293418574446718</v>
      </c>
      <c r="F18" s="89"/>
      <c r="G18" s="97">
        <f t="shared" ref="G18" si="18">+G19/G20</f>
        <v>0.33103271071747842</v>
      </c>
      <c r="H18" s="97">
        <f t="shared" ref="H18" si="19">+H19/H20</f>
        <v>0.32734605297200581</v>
      </c>
      <c r="I18" s="89"/>
      <c r="J18" s="97">
        <f t="shared" ref="J18" si="20">+J19/J20</f>
        <v>0.36433802372766794</v>
      </c>
      <c r="K18" s="97">
        <f t="shared" ref="K18" si="21">+K19/K20</f>
        <v>0.28416753338225353</v>
      </c>
    </row>
    <row r="19" spans="2:12" x14ac:dyDescent="0.2">
      <c r="B19" s="2" t="s">
        <v>77</v>
      </c>
      <c r="D19" s="12">
        <f t="shared" ref="D19:K19" si="22">+D17</f>
        <v>567445.74011947308</v>
      </c>
      <c r="E19" s="12">
        <f t="shared" si="22"/>
        <v>584998.68192824093</v>
      </c>
      <c r="F19" s="74"/>
      <c r="G19" s="12">
        <f t="shared" si="22"/>
        <v>147499</v>
      </c>
      <c r="H19" s="12">
        <f t="shared" si="22"/>
        <v>220660</v>
      </c>
      <c r="I19" s="74"/>
      <c r="J19" s="12">
        <f t="shared" si="22"/>
        <v>22954.109790326111</v>
      </c>
      <c r="K19" s="12">
        <f t="shared" si="22"/>
        <v>18843.975213596772</v>
      </c>
    </row>
    <row r="20" spans="2:12" x14ac:dyDescent="0.2">
      <c r="B20" s="2" t="s">
        <v>43</v>
      </c>
      <c r="D20" s="12">
        <f>+Balance!D24</f>
        <v>1572881.9990000001</v>
      </c>
      <c r="E20" s="12">
        <f>+Balance!E24</f>
        <v>1568637.8569999998</v>
      </c>
      <c r="F20" s="74"/>
      <c r="G20" s="12">
        <f>+Balance!J24</f>
        <v>445572.28099999996</v>
      </c>
      <c r="H20" s="12">
        <f>+Balance!K24</f>
        <v>674087.85900000005</v>
      </c>
      <c r="I20" s="74"/>
      <c r="J20" s="12">
        <f>+Balance!P24</f>
        <v>63002.235000000001</v>
      </c>
      <c r="K20" s="12">
        <f>+Balance!Q24</f>
        <v>66312.906999999992</v>
      </c>
    </row>
    <row r="21" spans="2:12" x14ac:dyDescent="0.2">
      <c r="B21" s="87" t="s">
        <v>134</v>
      </c>
      <c r="C21" s="67"/>
      <c r="D21" s="88">
        <f t="shared" ref="D21:E21" si="23">+D22/D23</f>
        <v>17.906911977075332</v>
      </c>
      <c r="E21" s="88">
        <f t="shared" si="23"/>
        <v>16.951043193441308</v>
      </c>
      <c r="F21" s="89"/>
      <c r="G21" s="88">
        <f t="shared" ref="G21" si="24">+G22/G23</f>
        <v>18.937958219993199</v>
      </c>
      <c r="H21" s="88">
        <f t="shared" ref="H21" si="25">+H22/H23</f>
        <v>17.512414501714645</v>
      </c>
      <c r="I21" s="89"/>
      <c r="J21" s="88">
        <f t="shared" ref="J21" si="26">+J22/J23</f>
        <v>17.221183371536085</v>
      </c>
      <c r="K21" s="88">
        <f t="shared" ref="K21" si="27">+K22/K23</f>
        <v>17.926328860451633</v>
      </c>
    </row>
    <row r="22" spans="2:12" x14ac:dyDescent="0.2">
      <c r="B22" s="2" t="s">
        <v>43</v>
      </c>
      <c r="D22" s="12">
        <f t="shared" ref="D22:K22" si="28">+D20</f>
        <v>1572881.9990000001</v>
      </c>
      <c r="E22" s="12">
        <f t="shared" si="28"/>
        <v>1568637.8569999998</v>
      </c>
      <c r="F22" s="74"/>
      <c r="G22" s="12">
        <f t="shared" si="28"/>
        <v>445572.28099999996</v>
      </c>
      <c r="H22" s="12">
        <f t="shared" si="28"/>
        <v>674087.85900000005</v>
      </c>
      <c r="I22" s="74"/>
      <c r="J22" s="12">
        <f t="shared" si="28"/>
        <v>63002.235000000001</v>
      </c>
      <c r="K22" s="12">
        <f t="shared" si="28"/>
        <v>66312.906999999992</v>
      </c>
    </row>
    <row r="23" spans="2:12" x14ac:dyDescent="0.2">
      <c r="B23" s="2" t="s">
        <v>76</v>
      </c>
      <c r="D23" s="12">
        <f>+Solvencia!D5</f>
        <v>87836.585169661004</v>
      </c>
      <c r="E23" s="12">
        <f>+Solvencia!E5</f>
        <v>92539.310949720006</v>
      </c>
      <c r="F23" s="74"/>
      <c r="G23" s="12">
        <f>+Solvencia!H5</f>
        <v>23528</v>
      </c>
      <c r="H23" s="12">
        <f>+Solvencia!I5</f>
        <v>38492</v>
      </c>
      <c r="I23" s="74"/>
      <c r="J23" s="12">
        <f>+Solvencia!L5</f>
        <v>3658.4149672392905</v>
      </c>
      <c r="K23" s="12">
        <f>+Solvencia!M5</f>
        <v>3699.1905881129369</v>
      </c>
    </row>
    <row r="24" spans="2:12" x14ac:dyDescent="0.2">
      <c r="B24" s="87" t="s">
        <v>135</v>
      </c>
      <c r="C24" s="67"/>
      <c r="D24" s="97">
        <f>+D25/D26</f>
        <v>0.74754232964208189</v>
      </c>
      <c r="E24" s="97">
        <f>+E25/E26</f>
        <v>0.772270326300454</v>
      </c>
      <c r="F24" s="89"/>
      <c r="G24" s="97">
        <f>+G25/G26</f>
        <v>0.90071657462631871</v>
      </c>
      <c r="H24" s="97">
        <f>+H25/H26</f>
        <v>1.2313967264208017</v>
      </c>
      <c r="I24" s="89"/>
      <c r="J24" s="97">
        <f>+J25/J26</f>
        <v>0.92202361157098867</v>
      </c>
      <c r="K24" s="97">
        <f>+K25/K26</f>
        <v>0.92243885556968552</v>
      </c>
    </row>
    <row r="25" spans="2:12" x14ac:dyDescent="0.2">
      <c r="B25" s="2" t="s">
        <v>76</v>
      </c>
      <c r="D25" s="12">
        <f t="shared" ref="D25:K25" si="29">+D23</f>
        <v>87836.585169661004</v>
      </c>
      <c r="E25" s="12">
        <f t="shared" si="29"/>
        <v>92539.310949720006</v>
      </c>
      <c r="F25" s="74"/>
      <c r="G25" s="12">
        <f t="shared" si="29"/>
        <v>23528</v>
      </c>
      <c r="H25" s="12">
        <f t="shared" si="29"/>
        <v>38492</v>
      </c>
      <c r="I25" s="74"/>
      <c r="J25" s="12">
        <f t="shared" si="29"/>
        <v>3658.4149672392905</v>
      </c>
      <c r="K25" s="12">
        <f t="shared" si="29"/>
        <v>3699.1905881129369</v>
      </c>
    </row>
    <row r="26" spans="2:12" x14ac:dyDescent="0.2">
      <c r="B26" s="2" t="s">
        <v>26</v>
      </c>
      <c r="D26" s="12">
        <f>+'Cuenta de resultados'!D34</f>
        <v>117500.4835</v>
      </c>
      <c r="E26" s="12">
        <f>+'Cuenta de resultados'!E34</f>
        <v>119827.6145</v>
      </c>
      <c r="F26" s="74"/>
      <c r="G26" s="12">
        <f>+'Cuenta de resultados'!J34</f>
        <v>26121.424500000001</v>
      </c>
      <c r="H26" s="12">
        <f>+'Cuenta de resultados'!K34</f>
        <v>31258.812999999998</v>
      </c>
      <c r="I26" s="74"/>
      <c r="J26" s="12">
        <f>+'Cuenta de resultados'!P34</f>
        <v>3967.8105</v>
      </c>
      <c r="K26" s="12">
        <f>+'Cuenta de resultados'!Q34</f>
        <v>4010.2285000000002</v>
      </c>
    </row>
    <row r="27" spans="2:12" x14ac:dyDescent="0.2">
      <c r="B27" s="2"/>
      <c r="D27" s="12"/>
      <c r="E27" s="12"/>
      <c r="F27" s="74"/>
      <c r="G27" s="12"/>
      <c r="H27" s="12"/>
      <c r="I27" s="74"/>
      <c r="J27" s="12"/>
      <c r="K27" s="12"/>
    </row>
    <row r="28" spans="2:12" x14ac:dyDescent="0.2">
      <c r="B28" s="98" t="s">
        <v>136</v>
      </c>
      <c r="C28" s="15"/>
      <c r="D28" s="99">
        <f t="shared" ref="D28:K28" si="30">+D9*D12*D15*D18*D21*D24</f>
        <v>-0.183802971329901</v>
      </c>
      <c r="E28" s="99">
        <f t="shared" si="30"/>
        <v>6.1340384941068797E-2</v>
      </c>
      <c r="F28" s="100"/>
      <c r="G28" s="99">
        <f t="shared" si="30"/>
        <v>1.5523502556302029E-2</v>
      </c>
      <c r="H28" s="99">
        <f t="shared" si="30"/>
        <v>0.26749237087153638</v>
      </c>
      <c r="I28" s="100"/>
      <c r="J28" s="99">
        <f t="shared" si="30"/>
        <v>3.069148589631486E-2</v>
      </c>
      <c r="K28" s="99">
        <f t="shared" si="30"/>
        <v>3.4920204671629054E-2</v>
      </c>
    </row>
    <row r="29" spans="2:12" x14ac:dyDescent="0.2">
      <c r="D29" s="25">
        <f>+D28-D5</f>
        <v>0</v>
      </c>
      <c r="E29" s="25">
        <f>+E28-E5</f>
        <v>0</v>
      </c>
      <c r="F29" s="102"/>
      <c r="G29" s="25">
        <f>+G28-G5</f>
        <v>0</v>
      </c>
      <c r="H29" s="25">
        <f>+H28-H5</f>
        <v>0</v>
      </c>
      <c r="I29" s="102"/>
      <c r="J29" s="25">
        <f>+J28-J5</f>
        <v>0</v>
      </c>
      <c r="K29" s="25">
        <f>+K28-K5</f>
        <v>0</v>
      </c>
      <c r="L29" s="101"/>
    </row>
    <row r="30" spans="2:12" s="7" customFormat="1" x14ac:dyDescent="0.2">
      <c r="B30" s="60" t="s">
        <v>87</v>
      </c>
      <c r="D30" s="60"/>
      <c r="E30" s="60"/>
      <c r="F30" s="35"/>
      <c r="G30" s="60"/>
      <c r="H30" s="60"/>
      <c r="I30" s="35"/>
      <c r="J30" s="60"/>
      <c r="K30" s="60"/>
      <c r="L30" s="35"/>
    </row>
    <row r="31" spans="2:12" x14ac:dyDescent="0.2">
      <c r="B31" s="3" t="s">
        <v>88</v>
      </c>
      <c r="D31" s="16">
        <f>+'Cuenta de resultados'!D15/'Cuenta de resultados'!D12</f>
        <v>0.48082521552251622</v>
      </c>
      <c r="E31" s="16">
        <f>+'Cuenta de resultados'!E15/'Cuenta de resultados'!E12</f>
        <v>0.45721856613380152</v>
      </c>
      <c r="G31" s="16">
        <f>+'Cuenta de resultados'!J15/'Cuenta de resultados'!J12</f>
        <v>0.56958239680634382</v>
      </c>
      <c r="H31" s="16">
        <f>+'Cuenta de resultados'!K15/'Cuenta de resultados'!K12</f>
        <v>0.96610443708093907</v>
      </c>
      <c r="I31" s="76"/>
      <c r="J31" s="16">
        <f>+'Cuenta de resultados'!P15/'Cuenta de resultados'!P12</f>
        <v>0.54732736996545039</v>
      </c>
      <c r="K31" s="16">
        <f>+'Cuenta de resultados'!Q15/'Cuenta de resultados'!Q12</f>
        <v>0.59741719209394806</v>
      </c>
    </row>
    <row r="32" spans="2:12" x14ac:dyDescent="0.2">
      <c r="B32" s="3" t="s">
        <v>89</v>
      </c>
      <c r="D32" s="16">
        <f>+'Cuenta de resultados'!D15/('Cuenta de resultados'!D6+'Cuenta de resultados'!D7)</f>
        <v>0.50177904854868616</v>
      </c>
      <c r="E32" s="16">
        <f>+'Cuenta de resultados'!E15/('Cuenta de resultados'!E6+'Cuenta de resultados'!E7)</f>
        <v>0.4856930610509434</v>
      </c>
      <c r="G32" s="16">
        <f>+'Cuenta de resultados'!J15/('Cuenta de resultados'!J7+'Cuenta de resultados'!J6)</f>
        <v>0.63534056726125188</v>
      </c>
      <c r="H32" s="16">
        <f>+'Cuenta de resultados'!K15/('Cuenta de resultados'!K7+'Cuenta de resultados'!K6)</f>
        <v>1.0560506499928701</v>
      </c>
      <c r="I32" s="76"/>
      <c r="J32" s="16">
        <f>+'Cuenta de resultados'!P15/('Cuenta de resultados'!P7+'Cuenta de resultados'!P6)</f>
        <v>0.7396817274727524</v>
      </c>
      <c r="K32" s="16">
        <f>+'Cuenta de resultados'!Q15/('Cuenta de resultados'!Q7+'Cuenta de resultados'!Q6)</f>
        <v>0.68467746844072208</v>
      </c>
    </row>
    <row r="33" spans="2:15" x14ac:dyDescent="0.2"/>
    <row r="34" spans="2:15" s="7" customFormat="1" x14ac:dyDescent="0.2">
      <c r="B34" s="60" t="s">
        <v>90</v>
      </c>
      <c r="D34" s="60"/>
      <c r="E34" s="60"/>
      <c r="F34" s="35"/>
      <c r="G34" s="60"/>
      <c r="H34" s="60"/>
      <c r="I34" s="35"/>
      <c r="J34" s="60"/>
      <c r="K34" s="60"/>
      <c r="L34" s="35"/>
    </row>
    <row r="35" spans="2:15" s="7" customFormat="1" x14ac:dyDescent="0.2">
      <c r="B35" s="87" t="s">
        <v>97</v>
      </c>
      <c r="C35" s="67"/>
      <c r="D35" s="88">
        <f t="shared" ref="D35:E35" si="31">+D36*2/D37*1000</f>
        <v>56.312089518436927</v>
      </c>
      <c r="E35" s="88">
        <f t="shared" si="31"/>
        <v>57.020429774942201</v>
      </c>
      <c r="F35" s="89"/>
      <c r="G35" s="88">
        <f t="shared" ref="G35" si="32">+G36*2/G37*1000</f>
        <v>82.080939210927369</v>
      </c>
      <c r="H35" s="88">
        <f t="shared" ref="H35" si="33">+H36*2/H37*1000</f>
        <v>140.14707088059032</v>
      </c>
      <c r="I35" s="89"/>
      <c r="J35" s="88">
        <f t="shared" ref="J35" si="34">+J36*2/J37*1000</f>
        <v>58.650940388906598</v>
      </c>
      <c r="K35" s="88">
        <f t="shared" ref="K35" si="35">+K36*2/K37*1000</f>
        <v>58.714980707934913</v>
      </c>
      <c r="L35" s="89"/>
      <c r="M35" s="72"/>
      <c r="N35" s="72"/>
      <c r="O35" s="72"/>
    </row>
    <row r="36" spans="2:15" x14ac:dyDescent="0.2">
      <c r="B36" s="71" t="s">
        <v>11</v>
      </c>
      <c r="C36" s="67"/>
      <c r="D36" s="12">
        <f>+'Cuenta de resultados'!D13</f>
        <v>5470.2690000000002</v>
      </c>
      <c r="E36" s="12">
        <f>+'Cuenta de resultados'!E13</f>
        <v>5438.3519999999999</v>
      </c>
      <c r="F36" s="73"/>
      <c r="G36" s="12">
        <f>+'Cuenta de resultados'!J13</f>
        <v>1454.2280000000001</v>
      </c>
      <c r="H36" s="12">
        <f>+'Cuenta de resultados'!K13</f>
        <v>3589.6570000000002</v>
      </c>
      <c r="I36" s="73"/>
      <c r="J36" s="12">
        <f>+'Cuenta de resultados'!P13</f>
        <v>183.988</v>
      </c>
      <c r="K36" s="12">
        <f>+'Cuenta de resultados'!Q13</f>
        <v>175</v>
      </c>
      <c r="L36" s="73"/>
      <c r="M36" s="12"/>
      <c r="N36" s="12"/>
      <c r="O36" s="12"/>
    </row>
    <row r="37" spans="2:15" x14ac:dyDescent="0.2">
      <c r="B37" s="71" t="s">
        <v>80</v>
      </c>
      <c r="C37" s="67"/>
      <c r="D37" s="12">
        <f>+'Otros datos'!D4</f>
        <v>194284</v>
      </c>
      <c r="E37" s="12">
        <f>+'Otros datos'!E4</f>
        <v>190751</v>
      </c>
      <c r="F37" s="73"/>
      <c r="G37" s="12">
        <f>+'Otros datos'!H4</f>
        <v>35434</v>
      </c>
      <c r="H37" s="12">
        <f>+'Otros datos'!I4</f>
        <v>51227</v>
      </c>
      <c r="I37" s="73"/>
      <c r="J37" s="12">
        <f>+'Otros datos'!L4</f>
        <v>6274</v>
      </c>
      <c r="K37" s="12">
        <f>+'Otros datos'!M4</f>
        <v>5961</v>
      </c>
      <c r="L37" s="73"/>
      <c r="M37" s="12"/>
      <c r="N37" s="12"/>
      <c r="O37" s="12"/>
    </row>
    <row r="38" spans="2:15" s="7" customFormat="1" x14ac:dyDescent="0.2">
      <c r="B38" s="96" t="s">
        <v>96</v>
      </c>
      <c r="C38" s="67"/>
      <c r="D38" s="90">
        <f t="shared" ref="D38" si="36">+D39*2/D40*1000</f>
        <v>53.905169751497809</v>
      </c>
      <c r="E38" s="90">
        <f t="shared" ref="E38" si="37">+E39*2/E40*1000</f>
        <v>51.777469056518704</v>
      </c>
      <c r="F38" s="89"/>
      <c r="G38" s="90">
        <f t="shared" ref="G38" si="38">+G39*2/G40*1000</f>
        <v>50.281368177456685</v>
      </c>
      <c r="H38" s="90">
        <f t="shared" ref="H38" si="39">+H39*2/H40*1000</f>
        <v>44.030413649052257</v>
      </c>
      <c r="I38" s="89"/>
      <c r="J38" s="90">
        <f t="shared" ref="J38" si="40">+J39*2/J40*1000</f>
        <v>33.510997768568693</v>
      </c>
      <c r="K38" s="90">
        <f t="shared" ref="K38" si="41">+K39*2/K40*1000</f>
        <v>35.638651233014592</v>
      </c>
      <c r="L38" s="89"/>
      <c r="M38" s="72"/>
      <c r="N38" s="72"/>
      <c r="O38" s="72"/>
    </row>
    <row r="39" spans="2:15" x14ac:dyDescent="0.2">
      <c r="B39" s="71" t="s">
        <v>93</v>
      </c>
      <c r="C39" s="67"/>
      <c r="D39" s="12">
        <f>+'Cuenta de resultados'!D14</f>
        <v>5236.4560000000001</v>
      </c>
      <c r="E39" s="12">
        <f>+'Cuenta de resultados'!E14</f>
        <v>4938.3019999999997</v>
      </c>
      <c r="F39" s="73"/>
      <c r="G39" s="12">
        <f>+'Cuenta de resultados'!J14</f>
        <v>890.83500000000004</v>
      </c>
      <c r="H39" s="12">
        <f>+'Cuenta de resultados'!K14</f>
        <v>1127.7729999999999</v>
      </c>
      <c r="I39" s="73"/>
      <c r="J39" s="12">
        <f>+'Cuenta de resultados'!P14</f>
        <v>105.124</v>
      </c>
      <c r="K39" s="12">
        <f>+'Cuenta de resultados'!Q14</f>
        <v>106.221</v>
      </c>
      <c r="L39" s="73"/>
      <c r="M39" s="12"/>
      <c r="N39" s="12"/>
      <c r="O39" s="12"/>
    </row>
    <row r="40" spans="2:15" x14ac:dyDescent="0.2">
      <c r="B40" s="71" t="s">
        <v>80</v>
      </c>
      <c r="C40" s="67"/>
      <c r="D40" s="12">
        <f>+D37</f>
        <v>194284</v>
      </c>
      <c r="E40" s="12">
        <f>+E37</f>
        <v>190751</v>
      </c>
      <c r="F40" s="73"/>
      <c r="G40" s="12">
        <f t="shared" ref="G40:H40" si="42">+G37</f>
        <v>35434</v>
      </c>
      <c r="H40" s="12">
        <f t="shared" si="42"/>
        <v>51227</v>
      </c>
      <c r="I40" s="73"/>
      <c r="J40" s="12">
        <f t="shared" ref="J40:K40" si="43">+J37</f>
        <v>6274</v>
      </c>
      <c r="K40" s="12">
        <f t="shared" si="43"/>
        <v>5961</v>
      </c>
      <c r="L40" s="73"/>
      <c r="M40" s="12"/>
      <c r="N40" s="12"/>
      <c r="O40" s="12"/>
    </row>
    <row r="41" spans="2:15" s="7" customFormat="1" x14ac:dyDescent="0.2">
      <c r="B41" s="96" t="s">
        <v>95</v>
      </c>
      <c r="C41" s="67"/>
      <c r="D41" s="94">
        <f>+(D42+D43)*2/D44</f>
        <v>2.1609893517684317E-2</v>
      </c>
      <c r="E41" s="94">
        <f>+(E42+E43)*2/E44</f>
        <v>2.0577664314449944E-2</v>
      </c>
      <c r="F41" s="95"/>
      <c r="G41" s="94">
        <f>+(G42+G43)*2/G44</f>
        <v>1.2867904292332966E-2</v>
      </c>
      <c r="H41" s="94">
        <f>+(H42+H43)*2/H44</f>
        <v>1.0024006071579489E-2</v>
      </c>
      <c r="I41" s="95"/>
      <c r="J41" s="94">
        <f>+(J42+J43)*2/J44</f>
        <v>8.9868369142592046E-3</v>
      </c>
      <c r="K41" s="94">
        <f>+(K42+K43)*2/K44</f>
        <v>9.1211686093794157E-3</v>
      </c>
      <c r="L41" s="95"/>
      <c r="M41" s="72"/>
      <c r="N41" s="72"/>
      <c r="O41" s="72"/>
    </row>
    <row r="42" spans="2:15" x14ac:dyDescent="0.2">
      <c r="B42" s="71" t="s">
        <v>0</v>
      </c>
      <c r="C42" s="67"/>
      <c r="D42" s="12">
        <f>+'Cuenta de resultados'!D6</f>
        <v>16201.924000000001</v>
      </c>
      <c r="E42" s="12">
        <f>+'Cuenta de resultados'!E6</f>
        <v>16195.49</v>
      </c>
      <c r="F42" s="73"/>
      <c r="G42" s="12">
        <f>+'Cuenta de resultados'!J6</f>
        <v>2424.645</v>
      </c>
      <c r="H42" s="12">
        <f>+'Cuenta de resultados'!K6</f>
        <v>2826.9560000000001</v>
      </c>
      <c r="I42" s="73"/>
      <c r="J42" s="12">
        <f>+'Cuenta de resultados'!P6</f>
        <v>277.31099999999998</v>
      </c>
      <c r="K42" s="12">
        <f>+'Cuenta de resultados'!Q6</f>
        <v>285.16300000000001</v>
      </c>
      <c r="L42" s="73"/>
      <c r="M42" s="12"/>
      <c r="N42" s="12"/>
      <c r="O42" s="12"/>
    </row>
    <row r="43" spans="2:15" x14ac:dyDescent="0.2">
      <c r="B43" s="71" t="s">
        <v>1</v>
      </c>
      <c r="C43" s="67"/>
      <c r="D43" s="12">
        <f>+'Cuenta de resultados'!D7</f>
        <v>5135.6049999999996</v>
      </c>
      <c r="E43" s="12">
        <f>+'Cuenta de resultados'!E7</f>
        <v>5169.143</v>
      </c>
      <c r="F43" s="73"/>
      <c r="G43" s="12">
        <f>+'Cuenta de resultados'!J7</f>
        <v>1266.3879999999999</v>
      </c>
      <c r="H43" s="12">
        <f>+'Cuenta de resultados'!K7</f>
        <v>1640.0930000000001</v>
      </c>
      <c r="I43" s="73"/>
      <c r="J43" s="12">
        <f>+'Cuenta de resultados'!P7</f>
        <v>113.54900000000001</v>
      </c>
      <c r="K43" s="12">
        <f>+'Cuenta de resultados'!Q7</f>
        <v>125.572</v>
      </c>
      <c r="L43" s="73"/>
      <c r="M43" s="12"/>
      <c r="N43" s="12"/>
      <c r="O43" s="12"/>
    </row>
    <row r="44" spans="2:15" x14ac:dyDescent="0.2">
      <c r="B44" s="71" t="s">
        <v>82</v>
      </c>
      <c r="C44" s="67"/>
      <c r="D44" s="12">
        <f>+'Recursos minoristas'!D19</f>
        <v>1974792.6090000002</v>
      </c>
      <c r="E44" s="12">
        <f>+'Recursos minoristas'!E19</f>
        <v>2076487.659</v>
      </c>
      <c r="F44" s="73"/>
      <c r="G44" s="12">
        <f>+'Recursos minoristas'!J19</f>
        <v>573680.51800000004</v>
      </c>
      <c r="H44" s="12">
        <f>+'Recursos minoristas'!K19</f>
        <v>891270.21035335911</v>
      </c>
      <c r="I44" s="73"/>
      <c r="J44" s="12">
        <f>+'Recursos minoristas'!P19</f>
        <v>86984.999000000011</v>
      </c>
      <c r="K44" s="12">
        <f>+'Recursos minoristas'!Q19</f>
        <v>90061.924648040367</v>
      </c>
      <c r="L44" s="73"/>
      <c r="M44" s="12"/>
      <c r="N44" s="12"/>
      <c r="O44" s="12"/>
    </row>
    <row r="45" spans="2:15" s="7" customFormat="1" x14ac:dyDescent="0.2">
      <c r="B45" s="96" t="s">
        <v>94</v>
      </c>
      <c r="C45" s="67"/>
      <c r="D45" s="91">
        <f>+D46/D47</f>
        <v>10.164463409235966</v>
      </c>
      <c r="E45" s="91">
        <f>+E46/E47</f>
        <v>10.885854642963864</v>
      </c>
      <c r="F45" s="92"/>
      <c r="G45" s="91">
        <f>+G46/G47</f>
        <v>16.190114522774739</v>
      </c>
      <c r="H45" s="91">
        <f>+H46/H47</f>
        <v>17.398446334030083</v>
      </c>
      <c r="I45" s="92"/>
      <c r="J45" s="91">
        <f>+J46/J47</f>
        <v>13.864360694931465</v>
      </c>
      <c r="K45" s="91">
        <f>+K46/K47</f>
        <v>15.108526194940508</v>
      </c>
      <c r="L45" s="92"/>
      <c r="M45" s="72"/>
      <c r="N45" s="72"/>
      <c r="O45" s="72"/>
    </row>
    <row r="46" spans="2:15" x14ac:dyDescent="0.2">
      <c r="B46" s="71" t="s">
        <v>82</v>
      </c>
      <c r="C46" s="67"/>
      <c r="D46" s="12">
        <f t="shared" ref="D46:K46" si="44">+D44</f>
        <v>1974792.6090000002</v>
      </c>
      <c r="E46" s="12">
        <f t="shared" si="44"/>
        <v>2076487.659</v>
      </c>
      <c r="F46" s="73"/>
      <c r="G46" s="12">
        <f t="shared" si="44"/>
        <v>573680.51800000004</v>
      </c>
      <c r="H46" s="12">
        <f t="shared" si="44"/>
        <v>891270.21035335911</v>
      </c>
      <c r="I46" s="73"/>
      <c r="J46" s="12">
        <f t="shared" si="44"/>
        <v>86984.999000000011</v>
      </c>
      <c r="K46" s="12">
        <f t="shared" si="44"/>
        <v>90061.924648040367</v>
      </c>
      <c r="L46" s="73"/>
      <c r="M46" s="12"/>
      <c r="N46" s="12"/>
      <c r="O46" s="12"/>
    </row>
    <row r="47" spans="2:15" x14ac:dyDescent="0.2">
      <c r="B47" s="71" t="s">
        <v>80</v>
      </c>
      <c r="C47" s="67"/>
      <c r="D47" s="12">
        <f t="shared" ref="D47:K47" si="45">+D40</f>
        <v>194284</v>
      </c>
      <c r="E47" s="12">
        <f t="shared" si="45"/>
        <v>190751</v>
      </c>
      <c r="F47" s="73"/>
      <c r="G47" s="12">
        <f t="shared" si="45"/>
        <v>35434</v>
      </c>
      <c r="H47" s="12">
        <f t="shared" si="45"/>
        <v>51227</v>
      </c>
      <c r="I47" s="73"/>
      <c r="J47" s="12">
        <f t="shared" si="45"/>
        <v>6274</v>
      </c>
      <c r="K47" s="12">
        <f t="shared" si="45"/>
        <v>5961</v>
      </c>
      <c r="L47" s="73"/>
      <c r="M47" s="12"/>
      <c r="N47" s="12"/>
      <c r="O47" s="12"/>
    </row>
    <row r="48" spans="2:15" x14ac:dyDescent="0.2">
      <c r="D48" s="12"/>
      <c r="E48" s="12"/>
      <c r="F48" s="73"/>
      <c r="G48" s="12"/>
      <c r="H48" s="12"/>
      <c r="I48" s="73"/>
      <c r="J48" s="12"/>
      <c r="K48" s="12"/>
      <c r="L48" s="73"/>
      <c r="M48" s="73"/>
      <c r="N48" s="12"/>
      <c r="O48" s="12"/>
    </row>
    <row r="49" spans="1:15" x14ac:dyDescent="0.2">
      <c r="B49" s="15" t="s">
        <v>98</v>
      </c>
      <c r="C49" s="15"/>
      <c r="D49" s="78">
        <f>+((D35+D38)*D37)/(D37*D41*D45*1000)</f>
        <v>0.50177904854868605</v>
      </c>
      <c r="E49" s="78">
        <f>+((E35+E38)*E37)/(E37*E41*E45*1000)</f>
        <v>0.4856930610509434</v>
      </c>
      <c r="F49" s="79"/>
      <c r="G49" s="78">
        <f t="shared" ref="G49:H49" si="46">+((G35+G38)*G37)/(G37*G41*G45*1000)</f>
        <v>0.63534056726125188</v>
      </c>
      <c r="H49" s="78">
        <f t="shared" si="46"/>
        <v>1.0560506499928699</v>
      </c>
      <c r="I49" s="79"/>
      <c r="J49" s="78">
        <f t="shared" ref="J49:K49" si="47">+((J35+J38)*J37)/(J37*J41*J45*1000)</f>
        <v>0.7396817274727524</v>
      </c>
      <c r="K49" s="78">
        <f t="shared" si="47"/>
        <v>0.68467746844072197</v>
      </c>
      <c r="L49" s="79"/>
      <c r="M49" s="73"/>
      <c r="N49" s="12"/>
      <c r="O49" s="12"/>
    </row>
    <row r="50" spans="1:15" x14ac:dyDescent="0.2">
      <c r="D50" s="25">
        <f>+ROUND(D49-D32,1)</f>
        <v>0</v>
      </c>
      <c r="E50" s="25">
        <f>+ROUND(E49-E32,1)</f>
        <v>0</v>
      </c>
      <c r="F50" s="73"/>
      <c r="G50" s="25">
        <f t="shared" ref="G50:H50" si="48">+ROUND(G49-G32,1)</f>
        <v>0</v>
      </c>
      <c r="H50" s="25">
        <f t="shared" si="48"/>
        <v>0</v>
      </c>
      <c r="I50" s="73"/>
      <c r="J50" s="25">
        <f t="shared" ref="J50:K50" si="49">+ROUND(J49-J32,1)</f>
        <v>0</v>
      </c>
      <c r="K50" s="25">
        <f t="shared" si="49"/>
        <v>0</v>
      </c>
      <c r="L50" s="73"/>
      <c r="M50" s="73"/>
      <c r="N50" s="12"/>
      <c r="O50" s="12"/>
    </row>
    <row r="51" spans="1:15" s="7" customFormat="1" x14ac:dyDescent="0.2">
      <c r="B51" s="60" t="s">
        <v>91</v>
      </c>
      <c r="D51" s="60"/>
      <c r="E51" s="60"/>
      <c r="F51" s="35"/>
      <c r="G51" s="60"/>
      <c r="H51" s="60"/>
      <c r="I51" s="35"/>
      <c r="J51" s="60"/>
      <c r="K51" s="60"/>
      <c r="L51" s="35"/>
    </row>
    <row r="52" spans="1:15" x14ac:dyDescent="0.2">
      <c r="B52" s="3" t="s">
        <v>92</v>
      </c>
      <c r="D52" s="18">
        <f>+('Cuenta de resultados'!D18+'Cuenta de resultados'!D19)*2/'Cuenta de resultados'!D32</f>
        <v>2.2316949533579648E-2</v>
      </c>
      <c r="E52" s="18">
        <f>+('Cuenta de resultados'!E18+'Cuenta de resultados'!E19)*2/'Cuenta de resultados'!E32</f>
        <v>5.0906016924205846E-3</v>
      </c>
      <c r="F52" s="74"/>
      <c r="G52" s="18">
        <f>+('Cuenta de resultados'!J18+'Cuenta de resultados'!J19)*2/'Cuenta de resultados'!J32</f>
        <v>6.5970354870261774E-3</v>
      </c>
      <c r="H52" s="18">
        <f>+('Cuenta de resultados'!K18+'Cuenta de resultados'!K19)*2/'Cuenta de resultados'!K32</f>
        <v>1.3137621746869851E-3</v>
      </c>
      <c r="I52" s="74"/>
      <c r="J52" s="18">
        <f>+('Cuenta de resultados'!P18+'Cuenta de resultados'!P19)*2/'Cuenta de resultados'!P32</f>
        <v>4.6071062656915874E-3</v>
      </c>
      <c r="K52" s="18">
        <f>+('Cuenta de resultados'!Q18+'Cuenta de resultados'!Q19)*2/'Cuenta de resultados'!Q32</f>
        <v>2.469116494238254E-3</v>
      </c>
      <c r="L52" s="74"/>
    </row>
    <row r="53" spans="1:15" s="68" customFormat="1" x14ac:dyDescent="0.2">
      <c r="A53" s="1"/>
      <c r="B53" s="3" t="s">
        <v>60</v>
      </c>
      <c r="C53" s="1"/>
      <c r="D53" s="18">
        <f>+'Crédito y calidad de activos'!C25</f>
        <v>3.5068593005098112E-2</v>
      </c>
      <c r="E53" s="18">
        <f>+'Crédito y calidad de activos'!D25</f>
        <v>3.4572400773679207E-2</v>
      </c>
      <c r="F53" s="74"/>
      <c r="G53" s="18">
        <f>+'Crédito y calidad de activos'!I25</f>
        <v>3.7469245844447469E-2</v>
      </c>
      <c r="H53" s="18">
        <f>+'Crédito y calidad de activos'!J25</f>
        <v>3.9427419391028153E-2</v>
      </c>
      <c r="I53" s="74"/>
      <c r="J53" s="18">
        <f>+'Crédito y calidad de activos'!O25</f>
        <v>4.5267009561339867E-2</v>
      </c>
      <c r="K53" s="18">
        <f>+'Crédito y calidad de activos'!P25</f>
        <v>3.7867581291639578E-2</v>
      </c>
      <c r="L53" s="74"/>
    </row>
    <row r="54" spans="1:15" s="68" customFormat="1" x14ac:dyDescent="0.2">
      <c r="A54" s="1"/>
      <c r="B54" s="3" t="s">
        <v>61</v>
      </c>
      <c r="C54" s="1"/>
      <c r="D54" s="18">
        <f>+'Crédito y calidad de activos'!C26</f>
        <v>4.3485704234326177E-2</v>
      </c>
      <c r="E54" s="18">
        <f>+'Crédito y calidad de activos'!D26</f>
        <v>4.2533909605381365E-2</v>
      </c>
      <c r="F54" s="74"/>
      <c r="G54" s="18">
        <f>+'Crédito y calidad de activos'!I26</f>
        <v>5.3321041899980888E-2</v>
      </c>
      <c r="H54" s="18">
        <f>+'Crédito y calidad de activos'!J26</f>
        <v>5.5532387996153114E-2</v>
      </c>
      <c r="I54" s="74"/>
      <c r="J54" s="18">
        <f>+'Crédito y calidad de activos'!O26</f>
        <v>8.127754661344963E-2</v>
      </c>
      <c r="K54" s="18">
        <f>+'Crédito y calidad de activos'!P26</f>
        <v>7.2428096911899206E-2</v>
      </c>
      <c r="L54" s="74"/>
    </row>
    <row r="55" spans="1:15" s="68" customFormat="1" x14ac:dyDescent="0.2">
      <c r="A55" s="1"/>
      <c r="B55" s="3" t="s">
        <v>62</v>
      </c>
      <c r="C55" s="1"/>
      <c r="D55" s="69">
        <f>+'Crédito y calidad de activos'!C28</f>
        <v>0.72097492526386431</v>
      </c>
      <c r="E55" s="69">
        <f>+'Crédito y calidad de activos'!D28</f>
        <v>0.73451515151515157</v>
      </c>
      <c r="F55" s="74"/>
      <c r="G55" s="69">
        <f>+'Crédito y calidad de activos'!I28</f>
        <v>0.42183090642284682</v>
      </c>
      <c r="H55" s="69">
        <f>+'Crédito y calidad de activos'!J28</f>
        <v>0.6426990360585505</v>
      </c>
      <c r="I55" s="74"/>
      <c r="J55" s="69">
        <f>+'Crédito y calidad de activos'!O28</f>
        <v>0.65891472868217049</v>
      </c>
      <c r="K55" s="69">
        <f>+'Crédito y calidad de activos'!P28</f>
        <v>0.68525519848771266</v>
      </c>
      <c r="L55" s="74"/>
    </row>
    <row r="56" spans="1:15" s="68" customFormat="1" x14ac:dyDescent="0.2">
      <c r="A56" s="1"/>
      <c r="B56" s="3" t="s">
        <v>63</v>
      </c>
      <c r="C56" s="1"/>
      <c r="D56" s="69">
        <f>+'Crédito y calidad de activos'!C29</f>
        <v>0.67477077643386651</v>
      </c>
      <c r="E56" s="69">
        <f>+'Crédito y calidad de activos'!D29</f>
        <v>0.68920536434032786</v>
      </c>
      <c r="F56" s="74"/>
      <c r="G56" s="69">
        <f>+'Crédito y calidad de activos'!I29</f>
        <v>0.38383523170541428</v>
      </c>
      <c r="H56" s="69">
        <f>+'Crédito y calidad de activos'!J29</f>
        <v>0.53758349117735016</v>
      </c>
      <c r="I56" s="74"/>
      <c r="J56" s="69">
        <f>+'Crédito y calidad de activos'!O29</f>
        <v>0.64935604486913168</v>
      </c>
      <c r="K56" s="69">
        <f>+'Crédito y calidad de activos'!P29</f>
        <v>0.659838018103859</v>
      </c>
      <c r="L56" s="74"/>
    </row>
    <row r="57" spans="1:15" x14ac:dyDescent="0.2"/>
    <row r="58" spans="1:15" x14ac:dyDescent="0.2">
      <c r="B58" s="60" t="s">
        <v>99</v>
      </c>
      <c r="C58" s="7"/>
      <c r="D58" s="60"/>
      <c r="E58" s="60"/>
      <c r="F58" s="35"/>
      <c r="G58" s="60"/>
      <c r="H58" s="60"/>
      <c r="I58" s="35"/>
      <c r="J58" s="60"/>
      <c r="K58" s="60"/>
      <c r="L58" s="35"/>
    </row>
    <row r="59" spans="1:15" x14ac:dyDescent="0.2">
      <c r="B59" s="3" t="s">
        <v>100</v>
      </c>
      <c r="D59" s="18">
        <f>+Solvencia!D9</f>
        <v>0.11841194118539505</v>
      </c>
      <c r="E59" s="18">
        <f>+Solvencia!E9</f>
        <v>0.12113522726400699</v>
      </c>
      <c r="F59" s="74"/>
      <c r="G59" s="18">
        <f>+Solvencia!H9</f>
        <v>0.12259744133858534</v>
      </c>
      <c r="H59" s="18">
        <f>+Solvencia!I9</f>
        <v>0.12866853983504034</v>
      </c>
      <c r="I59" s="74"/>
      <c r="J59" s="18">
        <f>+Solvencia!L9</f>
        <v>0.14445263634616828</v>
      </c>
      <c r="K59" s="18">
        <f>+Solvencia!M9</f>
        <v>0.17685857247934772</v>
      </c>
      <c r="L59" s="74"/>
    </row>
    <row r="60" spans="1:15" x14ac:dyDescent="0.2">
      <c r="B60" s="3" t="s">
        <v>101</v>
      </c>
      <c r="D60" s="18">
        <f>+Solvencia!D10</f>
        <v>0.15479292372724027</v>
      </c>
      <c r="E60" s="18">
        <f>+Solvencia!E10</f>
        <v>0.15818721273815003</v>
      </c>
      <c r="F60" s="74"/>
      <c r="G60" s="18">
        <f>+Solvencia!H10</f>
        <v>0.15951294585048034</v>
      </c>
      <c r="H60" s="18">
        <f>+Solvencia!I10</f>
        <v>0.17444031541738422</v>
      </c>
      <c r="I60" s="74"/>
      <c r="J60" s="18">
        <f>+Solvencia!L10</f>
        <v>0.15937951855493479</v>
      </c>
      <c r="K60" s="18">
        <f>+Solvencia!M10</f>
        <v>0.19630627541071086</v>
      </c>
      <c r="L60" s="74"/>
    </row>
    <row r="61" spans="1:15" x14ac:dyDescent="0.2">
      <c r="B61" s="3" t="s">
        <v>102</v>
      </c>
      <c r="D61" s="18">
        <f>+Solvencia!D7/Balance!D10</f>
        <v>0.36076815710284765</v>
      </c>
      <c r="E61" s="18">
        <f>+Solvencia!E7/Balance!E10</f>
        <v>0.37293418574446718</v>
      </c>
      <c r="F61" s="74"/>
      <c r="G61" s="18">
        <f>+Solvencia!H7/Balance!J10</f>
        <v>0.33103271071747842</v>
      </c>
      <c r="H61" s="18">
        <f>+Solvencia!I7/Balance!K10</f>
        <v>0.32734605297200581</v>
      </c>
      <c r="I61" s="74"/>
      <c r="J61" s="18">
        <f>+Solvencia!L7/Balance!P10</f>
        <v>0.36433802372766788</v>
      </c>
      <c r="K61" s="18">
        <f>+Solvencia!M7/Balance!Q10</f>
        <v>0.28416753338225353</v>
      </c>
      <c r="L61" s="74"/>
    </row>
    <row r="62" spans="1:15" x14ac:dyDescent="0.2"/>
    <row r="63" spans="1:15" x14ac:dyDescent="0.2"/>
    <row r="64" spans="1:15" x14ac:dyDescent="0.2">
      <c r="B64" s="1" t="s">
        <v>111</v>
      </c>
    </row>
    <row r="65" x14ac:dyDescent="0.2"/>
    <row r="66" x14ac:dyDescent="0.2"/>
  </sheetData>
  <mergeCells count="3">
    <mergeCell ref="D2:E2"/>
    <mergeCell ref="G2:H2"/>
    <mergeCell ref="J2:K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Portada</vt:lpstr>
      <vt:lpstr>Balance</vt:lpstr>
      <vt:lpstr>Cuenta de resultados</vt:lpstr>
      <vt:lpstr>Crédito y calidad de activos</vt:lpstr>
      <vt:lpstr>Recursos minoristas</vt:lpstr>
      <vt:lpstr>Solvencia</vt:lpstr>
      <vt:lpstr>Otros datos</vt:lpstr>
      <vt:lpstr>Cuadro de mando_Comparables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Rodríguez González</dc:creator>
  <cp:lastModifiedBy>María Rodríguez González</cp:lastModifiedBy>
  <dcterms:created xsi:type="dcterms:W3CDTF">2021-07-14T09:12:06Z</dcterms:created>
  <dcterms:modified xsi:type="dcterms:W3CDTF">2021-12-07T18:13:20Z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{40DB1EC7-26AF-4232-8981-B12A59061188}</vt:lpwstr>
  </property>
</Properties>
</file>